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360" windowHeight="7755" activeTab="2"/>
  </bookViews>
  <sheets>
    <sheet name="List1" sheetId="1" r:id="rId1"/>
    <sheet name="List2" sheetId="2" r:id="rId2"/>
    <sheet name="List3" sheetId="3" r:id="rId3"/>
  </sheets>
  <definedNames>
    <definedName name="_xlnm._FilterDatabase" localSheetId="0" hidden="1">List1!$A$2:$I$49</definedName>
    <definedName name="_xlnm._FilterDatabase" localSheetId="1" hidden="1">List2!$A$2:$X$12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V4" i="2"/>
  <c r="V5"/>
  <c r="V6"/>
  <c r="V7"/>
  <c r="V8"/>
  <c r="V9"/>
  <c r="V10"/>
  <c r="V11"/>
  <c r="V12"/>
  <c r="V3"/>
  <c r="I31" i="3"/>
  <c r="R4" i="2"/>
  <c r="R5"/>
  <c r="R6"/>
  <c r="R7"/>
  <c r="R8"/>
  <c r="R9"/>
  <c r="R10"/>
  <c r="R11"/>
  <c r="R12"/>
  <c r="R3"/>
  <c r="E40" i="3"/>
  <c r="G40"/>
  <c r="I40"/>
  <c r="K40"/>
  <c r="E41"/>
  <c r="G41"/>
  <c r="I41"/>
  <c r="K41"/>
  <c r="C41"/>
  <c r="A2"/>
  <c r="C31"/>
  <c r="D31"/>
  <c r="E31"/>
  <c r="F31"/>
  <c r="G31"/>
  <c r="H31"/>
  <c r="J31"/>
  <c r="K31"/>
  <c r="L31"/>
  <c r="M30"/>
  <c r="C32"/>
  <c r="E32"/>
  <c r="G32"/>
  <c r="I32"/>
  <c r="K32"/>
  <c r="C33"/>
  <c r="E33"/>
  <c r="G33"/>
  <c r="I33"/>
  <c r="K33"/>
  <c r="C34"/>
  <c r="E34"/>
  <c r="G34"/>
  <c r="I34"/>
  <c r="K34"/>
  <c r="C35"/>
  <c r="E35"/>
  <c r="G35"/>
  <c r="I35"/>
  <c r="K35"/>
  <c r="C36"/>
  <c r="E36"/>
  <c r="G36"/>
  <c r="I36"/>
  <c r="K36"/>
  <c r="C37"/>
  <c r="E37"/>
  <c r="G37"/>
  <c r="I37"/>
  <c r="K37"/>
  <c r="C38"/>
  <c r="E38"/>
  <c r="G38"/>
  <c r="I38"/>
  <c r="K38"/>
  <c r="C39"/>
  <c r="E39"/>
  <c r="G39"/>
  <c r="I39"/>
  <c r="K39"/>
  <c r="C40"/>
  <c r="D30"/>
  <c r="E30"/>
  <c r="F30"/>
  <c r="G30"/>
  <c r="H30"/>
  <c r="I30"/>
  <c r="J30"/>
  <c r="K30"/>
  <c r="L30"/>
  <c r="C30"/>
  <c r="A18"/>
  <c r="A31" s="1"/>
  <c r="B18"/>
  <c r="B31" s="1"/>
  <c r="C18"/>
  <c r="D18"/>
  <c r="E18"/>
  <c r="F18"/>
  <c r="G18"/>
  <c r="H18"/>
  <c r="I18"/>
  <c r="J18"/>
  <c r="K18"/>
  <c r="L18"/>
  <c r="A19"/>
  <c r="A32" s="1"/>
  <c r="B19"/>
  <c r="B32" s="1"/>
  <c r="C19"/>
  <c r="D19"/>
  <c r="E19"/>
  <c r="F19"/>
  <c r="G19"/>
  <c r="H19"/>
  <c r="I19"/>
  <c r="J19"/>
  <c r="K19"/>
  <c r="L19"/>
  <c r="A20"/>
  <c r="A33" s="1"/>
  <c r="B20"/>
  <c r="B33" s="1"/>
  <c r="C20"/>
  <c r="D20"/>
  <c r="E20"/>
  <c r="F20"/>
  <c r="G20"/>
  <c r="H20"/>
  <c r="I20"/>
  <c r="J20"/>
  <c r="K20"/>
  <c r="L20"/>
  <c r="A21"/>
  <c r="A34" s="1"/>
  <c r="B21"/>
  <c r="B34" s="1"/>
  <c r="C21"/>
  <c r="D21"/>
  <c r="E21"/>
  <c r="F21"/>
  <c r="G21"/>
  <c r="H21"/>
  <c r="I21"/>
  <c r="J21"/>
  <c r="K21"/>
  <c r="L21"/>
  <c r="A22"/>
  <c r="A35" s="1"/>
  <c r="B22"/>
  <c r="B35" s="1"/>
  <c r="C22"/>
  <c r="D22"/>
  <c r="E22"/>
  <c r="F22"/>
  <c r="G22"/>
  <c r="H22"/>
  <c r="I22"/>
  <c r="J22"/>
  <c r="K22"/>
  <c r="L22"/>
  <c r="A23"/>
  <c r="A36" s="1"/>
  <c r="B23"/>
  <c r="B36" s="1"/>
  <c r="C23"/>
  <c r="D23"/>
  <c r="E23"/>
  <c r="F23"/>
  <c r="G23"/>
  <c r="H23"/>
  <c r="I23"/>
  <c r="J23"/>
  <c r="K23"/>
  <c r="L23"/>
  <c r="A24"/>
  <c r="A37" s="1"/>
  <c r="B24"/>
  <c r="B37" s="1"/>
  <c r="C24"/>
  <c r="D24"/>
  <c r="E24"/>
  <c r="F24"/>
  <c r="G24"/>
  <c r="H24"/>
  <c r="I24"/>
  <c r="J24"/>
  <c r="K24"/>
  <c r="L24"/>
  <c r="A25"/>
  <c r="A38" s="1"/>
  <c r="B25"/>
  <c r="B38" s="1"/>
  <c r="C25"/>
  <c r="D25"/>
  <c r="E25"/>
  <c r="F25"/>
  <c r="G25"/>
  <c r="H25"/>
  <c r="I25"/>
  <c r="J25"/>
  <c r="K25"/>
  <c r="L25"/>
  <c r="A26"/>
  <c r="A39" s="1"/>
  <c r="B26"/>
  <c r="B39" s="1"/>
  <c r="C26"/>
  <c r="D26"/>
  <c r="E26"/>
  <c r="F26"/>
  <c r="G26"/>
  <c r="H26"/>
  <c r="I26"/>
  <c r="J26"/>
  <c r="K26"/>
  <c r="L26"/>
  <c r="A27"/>
  <c r="A40" s="1"/>
  <c r="B27"/>
  <c r="B40" s="1"/>
  <c r="C27"/>
  <c r="D27"/>
  <c r="E27"/>
  <c r="F27"/>
  <c r="G27"/>
  <c r="H27"/>
  <c r="I27"/>
  <c r="J27"/>
  <c r="K27"/>
  <c r="L27"/>
  <c r="A28"/>
  <c r="A41" s="1"/>
  <c r="B28"/>
  <c r="B41" s="1"/>
  <c r="C28"/>
  <c r="D28"/>
  <c r="E28"/>
  <c r="F28"/>
  <c r="G28"/>
  <c r="H28"/>
  <c r="I28"/>
  <c r="J28"/>
  <c r="K28"/>
  <c r="L28"/>
  <c r="L17"/>
  <c r="C17"/>
  <c r="D17"/>
  <c r="E17"/>
  <c r="F17"/>
  <c r="G17"/>
  <c r="H17"/>
  <c r="I17"/>
  <c r="J17"/>
  <c r="K17"/>
  <c r="A17"/>
  <c r="A3"/>
  <c r="A4"/>
  <c r="A5"/>
  <c r="A6"/>
  <c r="A7"/>
  <c r="A8"/>
  <c r="A9"/>
  <c r="A10"/>
  <c r="A11"/>
  <c r="A12"/>
  <c r="A13"/>
  <c r="A14"/>
  <c r="C2"/>
  <c r="D2"/>
  <c r="E2"/>
  <c r="F2"/>
  <c r="G2"/>
  <c r="H2"/>
  <c r="I2"/>
  <c r="C3"/>
  <c r="E3"/>
  <c r="F3"/>
  <c r="G3"/>
  <c r="C4"/>
  <c r="D4"/>
  <c r="E4"/>
  <c r="F4"/>
  <c r="G4"/>
  <c r="C5"/>
  <c r="E5"/>
  <c r="F5"/>
  <c r="G5"/>
  <c r="C6"/>
  <c r="D6"/>
  <c r="E6"/>
  <c r="F6"/>
  <c r="G6"/>
  <c r="H6"/>
  <c r="I6"/>
  <c r="C7"/>
  <c r="E7"/>
  <c r="F7"/>
  <c r="G7"/>
  <c r="C8"/>
  <c r="E8"/>
  <c r="F8"/>
  <c r="G8"/>
  <c r="H8"/>
  <c r="C9"/>
  <c r="E9"/>
  <c r="F9"/>
  <c r="G9"/>
  <c r="C10"/>
  <c r="E10"/>
  <c r="F10"/>
  <c r="G10"/>
  <c r="C11"/>
  <c r="E11"/>
  <c r="F11"/>
  <c r="G11"/>
  <c r="C12"/>
  <c r="E12"/>
  <c r="F12"/>
  <c r="G12"/>
  <c r="C13"/>
  <c r="E13"/>
  <c r="F13"/>
  <c r="G13"/>
  <c r="C14"/>
  <c r="E14"/>
  <c r="F14"/>
  <c r="G14"/>
  <c r="B2"/>
  <c r="B3"/>
  <c r="B4"/>
  <c r="B5"/>
  <c r="B6"/>
  <c r="B7"/>
  <c r="B8"/>
  <c r="B9"/>
  <c r="B10"/>
  <c r="B11"/>
  <c r="B12"/>
  <c r="B13"/>
  <c r="B14"/>
  <c r="B1"/>
  <c r="C1"/>
  <c r="D1"/>
  <c r="E1"/>
  <c r="F1"/>
  <c r="G1"/>
  <c r="H1"/>
  <c r="A1"/>
  <c r="L4" i="2"/>
  <c r="L5"/>
  <c r="L6"/>
  <c r="L7"/>
  <c r="L8"/>
  <c r="L9"/>
  <c r="L10"/>
  <c r="L11"/>
  <c r="L12"/>
  <c r="L3"/>
  <c r="J4"/>
  <c r="J5"/>
  <c r="J6"/>
  <c r="J7"/>
  <c r="J8"/>
  <c r="J9"/>
  <c r="J10"/>
  <c r="J11"/>
  <c r="J12"/>
  <c r="J3"/>
  <c r="D4"/>
  <c r="D5"/>
  <c r="D7"/>
  <c r="D8"/>
  <c r="D9"/>
  <c r="D3"/>
  <c r="F4"/>
  <c r="F5"/>
  <c r="F6"/>
  <c r="F7"/>
  <c r="F8"/>
  <c r="F9"/>
  <c r="F10"/>
  <c r="F11"/>
  <c r="F12"/>
  <c r="F3"/>
  <c r="T7" l="1"/>
  <c r="J36" i="3" s="1"/>
  <c r="T11" i="2"/>
  <c r="J40" i="3" s="1"/>
  <c r="T5" i="2"/>
  <c r="J34" i="3" s="1"/>
  <c r="T4" i="2"/>
  <c r="J33" i="3" s="1"/>
  <c r="T10" i="2"/>
  <c r="J39" i="3" s="1"/>
  <c r="T8" i="2"/>
  <c r="J37" i="3" s="1"/>
  <c r="T3" i="2"/>
  <c r="J32" i="3" s="1"/>
  <c r="J41"/>
  <c r="T6" i="2"/>
  <c r="J35" i="3" s="1"/>
  <c r="T9" i="2"/>
  <c r="J38" i="3" s="1"/>
  <c r="H7" i="2"/>
  <c r="H11"/>
  <c r="H5"/>
  <c r="H4"/>
  <c r="H10"/>
  <c r="H8"/>
  <c r="H3"/>
  <c r="H12"/>
  <c r="H6"/>
  <c r="H9"/>
  <c r="N7"/>
  <c r="D36" i="3" s="1"/>
  <c r="N11" i="2"/>
  <c r="D40" i="3" s="1"/>
  <c r="N5" i="2"/>
  <c r="D34" i="3" s="1"/>
  <c r="N4" i="2"/>
  <c r="D33" i="3" s="1"/>
  <c r="N10" i="2"/>
  <c r="D39" i="3" s="1"/>
  <c r="N8" i="2"/>
  <c r="D37" i="3" s="1"/>
  <c r="N3" i="2"/>
  <c r="D32" i="3" s="1"/>
  <c r="N12" i="2"/>
  <c r="D41" i="3" s="1"/>
  <c r="N6" i="2"/>
  <c r="D35" i="3" s="1"/>
  <c r="N9" i="2"/>
  <c r="D38" i="3" s="1"/>
  <c r="P7" i="2" l="1"/>
  <c r="F36" i="3" s="1"/>
  <c r="P11" i="2"/>
  <c r="F40" i="3" s="1"/>
  <c r="P5" i="2"/>
  <c r="F34" i="3" s="1"/>
  <c r="P4" i="2"/>
  <c r="F33" i="3" s="1"/>
  <c r="P10" i="2"/>
  <c r="F39" i="3" s="1"/>
  <c r="P8" i="2"/>
  <c r="F37" i="3" s="1"/>
  <c r="P3" i="2"/>
  <c r="F32" i="3" s="1"/>
  <c r="P12" i="2"/>
  <c r="F41" i="3" s="1"/>
  <c r="P6" i="2"/>
  <c r="F35" i="3" s="1"/>
  <c r="P9" i="2"/>
  <c r="F38" i="3" s="1"/>
  <c r="L41"/>
  <c r="L40"/>
  <c r="L39"/>
  <c r="L38"/>
  <c r="L37"/>
  <c r="L36"/>
  <c r="L35"/>
  <c r="L34"/>
  <c r="L33"/>
  <c r="L32"/>
  <c r="H41"/>
  <c r="H40"/>
  <c r="H39"/>
  <c r="H38"/>
  <c r="H37"/>
  <c r="H36"/>
  <c r="H35"/>
  <c r="H34"/>
  <c r="H33"/>
  <c r="H32"/>
  <c r="W9" i="2" l="1"/>
  <c r="M38" i="3" s="1"/>
  <c r="W5" i="2"/>
  <c r="M34" i="3" s="1"/>
  <c r="W3" i="2"/>
  <c r="M32" i="3" s="1"/>
  <c r="W7" i="2"/>
  <c r="M36" i="3" s="1"/>
  <c r="W11" i="2"/>
  <c r="M40" i="3" s="1"/>
  <c r="W4" i="2"/>
  <c r="M33" i="3" s="1"/>
  <c r="W6" i="2"/>
  <c r="M35" i="3" s="1"/>
  <c r="W8" i="2"/>
  <c r="M37" i="3" s="1"/>
  <c r="W10" i="2"/>
  <c r="M39" i="3" s="1"/>
  <c r="W12" i="2"/>
  <c r="M41" i="3" s="1"/>
  <c r="F14" i="1"/>
  <c r="F13"/>
  <c r="F12"/>
  <c r="F11"/>
  <c r="F10"/>
  <c r="F9"/>
  <c r="F8"/>
  <c r="F7"/>
  <c r="F6"/>
  <c r="F5"/>
  <c r="F4"/>
  <c r="F3"/>
  <c r="H14"/>
  <c r="H14" i="3" s="1"/>
  <c r="H13" i="1"/>
  <c r="H13" i="3" s="1"/>
  <c r="H12" i="1"/>
  <c r="H12" i="3" s="1"/>
  <c r="H11" i="1"/>
  <c r="H11" i="3" s="1"/>
  <c r="H10" i="1"/>
  <c r="H10" i="3" s="1"/>
  <c r="H9" i="1"/>
  <c r="H9" i="3" s="1"/>
  <c r="H8" i="1"/>
  <c r="H7"/>
  <c r="H7" i="3" s="1"/>
  <c r="H6" i="1"/>
  <c r="H5"/>
  <c r="H5" i="3" s="1"/>
  <c r="H4" i="1"/>
  <c r="H4" i="3" s="1"/>
  <c r="H3" i="1"/>
  <c r="H3" i="3" s="1"/>
  <c r="D4" i="1"/>
  <c r="D5"/>
  <c r="D5" i="3" s="1"/>
  <c r="D6" i="1"/>
  <c r="D7"/>
  <c r="D7" i="3" s="1"/>
  <c r="D8" i="1"/>
  <c r="D8" i="3" s="1"/>
  <c r="D9" i="1"/>
  <c r="D9" i="3" s="1"/>
  <c r="D10" i="1"/>
  <c r="D10" i="3" s="1"/>
  <c r="D11" i="1"/>
  <c r="D11" i="3" s="1"/>
  <c r="D12" i="1"/>
  <c r="D12" i="3" s="1"/>
  <c r="D13" i="1"/>
  <c r="D13" i="3" s="1"/>
  <c r="D14" i="1"/>
  <c r="D14" i="3" s="1"/>
  <c r="D3" i="1"/>
  <c r="D3" i="3" s="1"/>
  <c r="I13" i="1" l="1"/>
  <c r="I13" i="3" s="1"/>
  <c r="I11" i="1"/>
  <c r="I11" i="3" s="1"/>
  <c r="I9" i="1"/>
  <c r="I9" i="3" s="1"/>
  <c r="I7" i="1"/>
  <c r="I7" i="3" s="1"/>
  <c r="I5" i="1"/>
  <c r="I5" i="3" s="1"/>
  <c r="I4" i="1"/>
  <c r="I4" i="3" s="1"/>
  <c r="I12" i="1"/>
  <c r="I12" i="3" s="1"/>
  <c r="I14" i="1"/>
  <c r="I14" i="3" s="1"/>
  <c r="I8" i="1"/>
  <c r="I8" i="3" s="1"/>
  <c r="I6" i="1"/>
  <c r="I10"/>
  <c r="I10" i="3" s="1"/>
  <c r="I3" i="1"/>
  <c r="I3" i="3" s="1"/>
</calcChain>
</file>

<file path=xl/sharedStrings.xml><?xml version="1.0" encoding="utf-8"?>
<sst xmlns="http://schemas.openxmlformats.org/spreadsheetml/2006/main" count="59" uniqueCount="37">
  <si>
    <t>Jméno</t>
  </si>
  <si>
    <t>Umístění</t>
  </si>
  <si>
    <t>Celkem</t>
  </si>
  <si>
    <t>Poř. č.</t>
  </si>
  <si>
    <t>Body</t>
  </si>
  <si>
    <t>Rychlost</t>
  </si>
  <si>
    <t>Vis na liště</t>
  </si>
  <si>
    <t>Malé lišty</t>
  </si>
  <si>
    <t>Křivé shyby</t>
  </si>
  <si>
    <t>Panelák</t>
  </si>
  <si>
    <t>Stisky</t>
  </si>
  <si>
    <t>Double dynamo</t>
  </si>
  <si>
    <t>Vis na malé</t>
  </si>
  <si>
    <t>Vytrvalost</t>
  </si>
  <si>
    <t>Lukáš Skála</t>
  </si>
  <si>
    <t>Michal Běhounek</t>
  </si>
  <si>
    <t>Richard Pařil</t>
  </si>
  <si>
    <t>Břetislav Brodský</t>
  </si>
  <si>
    <t>Libor Břicháček</t>
  </si>
  <si>
    <t>Lukáš Bíba</t>
  </si>
  <si>
    <t>Martin Dvorský</t>
  </si>
  <si>
    <t>Jan Smrčka</t>
  </si>
  <si>
    <t>Filip Čech</t>
  </si>
  <si>
    <t>Pavel Moravec</t>
  </si>
  <si>
    <t>Aneta Loužecká</t>
  </si>
  <si>
    <t>Radek Záveský</t>
  </si>
  <si>
    <t>Přesahy 1 - 4</t>
  </si>
  <si>
    <t>KVAFILIKACE</t>
  </si>
  <si>
    <t>Vis na kouli</t>
  </si>
  <si>
    <t>Adam Ondra</t>
  </si>
  <si>
    <t>Štěpán Stráník</t>
  </si>
  <si>
    <t xml:space="preserve">Lukáš Bíba </t>
  </si>
  <si>
    <t>FINÁLE</t>
  </si>
  <si>
    <t>-</t>
  </si>
  <si>
    <t xml:space="preserve"> -</t>
  </si>
  <si>
    <t>Bachar</t>
  </si>
  <si>
    <t>Vis na oblině</t>
  </si>
</sst>
</file>

<file path=xl/styles.xml><?xml version="1.0" encoding="utf-8"?>
<styleSheet xmlns="http://schemas.openxmlformats.org/spreadsheetml/2006/main">
  <numFmts count="4">
    <numFmt numFmtId="43" formatCode="_-* #,##0.00\ _K_č_-;\-* #,##0.00\ _K_č_-;_-* &quot;-&quot;??\ _K_č_-;_-@_-"/>
    <numFmt numFmtId="164" formatCode="_-* #,##0\ _K_č_-;\-* #,##0\ _K_č_-;_-* &quot;-&quot;??\ _K_č_-;_-@_-"/>
    <numFmt numFmtId="165" formatCode="0.0"/>
    <numFmt numFmtId="166" formatCode="_-* #,##0.0\ _K_č_-;\-* #,##0.0\ _K_č_-;_-* &quot;-&quot;??\ _K_č_-;_-@_-"/>
  </numFmts>
  <fonts count="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30">
    <xf numFmtId="0" fontId="0" fillId="0" borderId="0" xfId="0"/>
    <xf numFmtId="2" fontId="0" fillId="0" borderId="0" xfId="0" applyNumberFormat="1"/>
    <xf numFmtId="0" fontId="0" fillId="0" borderId="0" xfId="0" applyFill="1" applyBorder="1"/>
    <xf numFmtId="0" fontId="0" fillId="0" borderId="0" xfId="0" applyBorder="1"/>
    <xf numFmtId="2" fontId="0" fillId="0" borderId="0" xfId="0" applyNumberFormat="1" applyBorder="1"/>
    <xf numFmtId="0" fontId="0" fillId="0" borderId="0" xfId="0" applyFill="1"/>
    <xf numFmtId="0" fontId="0" fillId="0" borderId="0" xfId="0" applyAlignment="1">
      <alignment horizontal="center"/>
    </xf>
    <xf numFmtId="0" fontId="0" fillId="0" borderId="1" xfId="0" applyBorder="1"/>
    <xf numFmtId="164" fontId="0" fillId="0" borderId="1" xfId="1" applyNumberFormat="1" applyFont="1" applyBorder="1"/>
    <xf numFmtId="0" fontId="0" fillId="0" borderId="3" xfId="0" applyFill="1" applyBorder="1"/>
    <xf numFmtId="164" fontId="0" fillId="0" borderId="6" xfId="1" applyNumberFormat="1" applyFont="1" applyBorder="1"/>
    <xf numFmtId="164" fontId="0" fillId="0" borderId="7" xfId="1" applyNumberFormat="1" applyFont="1" applyBorder="1"/>
    <xf numFmtId="164" fontId="0" fillId="0" borderId="8" xfId="1" applyNumberFormat="1" applyFont="1" applyBorder="1"/>
    <xf numFmtId="164" fontId="0" fillId="0" borderId="9" xfId="1" applyNumberFormat="1" applyFont="1" applyBorder="1"/>
    <xf numFmtId="164" fontId="0" fillId="0" borderId="6" xfId="1" applyNumberFormat="1" applyFont="1" applyFill="1" applyBorder="1"/>
    <xf numFmtId="164" fontId="0" fillId="0" borderId="8" xfId="1" applyNumberFormat="1" applyFont="1" applyFill="1" applyBorder="1"/>
    <xf numFmtId="164" fontId="2" fillId="0" borderId="11" xfId="1" applyNumberFormat="1" applyFont="1" applyBorder="1"/>
    <xf numFmtId="164" fontId="2" fillId="0" borderId="12" xfId="1" applyNumberFormat="1" applyFont="1" applyBorder="1"/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4" xfId="0" applyFill="1" applyBorder="1"/>
    <xf numFmtId="0" fontId="0" fillId="2" borderId="3" xfId="0" applyFill="1" applyBorder="1"/>
    <xf numFmtId="0" fontId="0" fillId="2" borderId="6" xfId="0" applyFill="1" applyBorder="1" applyAlignment="1">
      <alignment horizontal="center"/>
    </xf>
    <xf numFmtId="164" fontId="0" fillId="2" borderId="6" xfId="1" applyNumberFormat="1" applyFont="1" applyFill="1" applyBorder="1"/>
    <xf numFmtId="164" fontId="0" fillId="2" borderId="7" xfId="1" applyNumberFormat="1" applyFont="1" applyFill="1" applyBorder="1"/>
    <xf numFmtId="164" fontId="2" fillId="2" borderId="11" xfId="1" applyNumberFormat="1" applyFont="1" applyFill="1" applyBorder="1"/>
    <xf numFmtId="0" fontId="0" fillId="0" borderId="18" xfId="0" applyBorder="1"/>
    <xf numFmtId="0" fontId="0" fillId="0" borderId="19" xfId="0" applyBorder="1" applyAlignment="1">
      <alignment horizontal="center"/>
    </xf>
    <xf numFmtId="0" fontId="0" fillId="0" borderId="20" xfId="0" applyFill="1" applyBorder="1"/>
    <xf numFmtId="164" fontId="0" fillId="0" borderId="19" xfId="1" applyNumberFormat="1" applyFont="1" applyBorder="1"/>
    <xf numFmtId="164" fontId="0" fillId="0" borderId="21" xfId="1" applyNumberFormat="1" applyFont="1" applyBorder="1"/>
    <xf numFmtId="164" fontId="0" fillId="0" borderId="19" xfId="1" applyNumberFormat="1" applyFont="1" applyFill="1" applyBorder="1"/>
    <xf numFmtId="164" fontId="2" fillId="0" borderId="22" xfId="1" applyNumberFormat="1" applyFont="1" applyBorder="1"/>
    <xf numFmtId="0" fontId="0" fillId="2" borderId="4" xfId="0" applyFill="1" applyBorder="1"/>
    <xf numFmtId="0" fontId="0" fillId="2" borderId="13" xfId="0" applyFill="1" applyBorder="1"/>
    <xf numFmtId="0" fontId="0" fillId="2" borderId="5" xfId="0" applyFill="1" applyBorder="1"/>
    <xf numFmtId="0" fontId="2" fillId="2" borderId="10" xfId="0" applyFont="1" applyFill="1" applyBorder="1"/>
    <xf numFmtId="0" fontId="0" fillId="2" borderId="8" xfId="0" applyFill="1" applyBorder="1" applyAlignment="1">
      <alignment horizontal="center"/>
    </xf>
    <xf numFmtId="0" fontId="0" fillId="2" borderId="14" xfId="0" applyFill="1" applyBorder="1"/>
    <xf numFmtId="164" fontId="0" fillId="2" borderId="8" xfId="1" applyNumberFormat="1" applyFont="1" applyFill="1" applyBorder="1"/>
    <xf numFmtId="164" fontId="0" fillId="2" borderId="9" xfId="1" applyNumberFormat="1" applyFont="1" applyFill="1" applyBorder="1"/>
    <xf numFmtId="164" fontId="2" fillId="2" borderId="12" xfId="1" applyNumberFormat="1" applyFont="1" applyFill="1" applyBorder="1"/>
    <xf numFmtId="164" fontId="0" fillId="0" borderId="0" xfId="1" applyNumberFormat="1" applyFont="1"/>
    <xf numFmtId="164" fontId="0" fillId="0" borderId="0" xfId="1" applyNumberFormat="1" applyFont="1" applyAlignment="1">
      <alignment horizontal="right"/>
    </xf>
    <xf numFmtId="165" fontId="0" fillId="0" borderId="0" xfId="0" applyNumberFormat="1" applyAlignment="1">
      <alignment horizontal="center"/>
    </xf>
    <xf numFmtId="165" fontId="0" fillId="0" borderId="0" xfId="0" applyNumberFormat="1" applyBorder="1" applyAlignment="1">
      <alignment horizontal="center"/>
    </xf>
    <xf numFmtId="165" fontId="0" fillId="0" borderId="0" xfId="0" applyNumberFormat="1" applyFill="1" applyBorder="1" applyAlignment="1">
      <alignment horizontal="center"/>
    </xf>
    <xf numFmtId="0" fontId="0" fillId="0" borderId="0" xfId="0" applyAlignment="1"/>
    <xf numFmtId="0" fontId="0" fillId="0" borderId="0" xfId="0" applyAlignment="1">
      <alignment horizontal="left"/>
    </xf>
    <xf numFmtId="1" fontId="0" fillId="0" borderId="0" xfId="0" applyNumberFormat="1" applyAlignment="1">
      <alignment horizontal="center"/>
    </xf>
    <xf numFmtId="1" fontId="0" fillId="0" borderId="0" xfId="0" applyNumberFormat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20" xfId="0" applyFill="1" applyBorder="1"/>
    <xf numFmtId="164" fontId="0" fillId="2" borderId="19" xfId="1" applyNumberFormat="1" applyFont="1" applyFill="1" applyBorder="1"/>
    <xf numFmtId="164" fontId="0" fillId="2" borderId="21" xfId="1" applyNumberFormat="1" applyFont="1" applyFill="1" applyBorder="1"/>
    <xf numFmtId="164" fontId="2" fillId="2" borderId="22" xfId="1" applyNumberFormat="1" applyFont="1" applyFill="1" applyBorder="1"/>
    <xf numFmtId="0" fontId="0" fillId="2" borderId="23" xfId="0" applyFill="1" applyBorder="1"/>
    <xf numFmtId="0" fontId="0" fillId="2" borderId="24" xfId="0" applyFill="1" applyBorder="1"/>
    <xf numFmtId="0" fontId="0" fillId="0" borderId="1" xfId="0" applyBorder="1" applyAlignment="1">
      <alignment horizontal="left"/>
    </xf>
    <xf numFmtId="165" fontId="0" fillId="0" borderId="1" xfId="0" applyNumberFormat="1" applyBorder="1" applyAlignment="1">
      <alignment horizontal="center"/>
    </xf>
    <xf numFmtId="164" fontId="0" fillId="0" borderId="1" xfId="1" applyNumberFormat="1" applyFont="1" applyBorder="1" applyAlignment="1">
      <alignment horizontal="right"/>
    </xf>
    <xf numFmtId="1" fontId="0" fillId="0" borderId="1" xfId="0" applyNumberFormat="1" applyBorder="1" applyAlignment="1">
      <alignment horizontal="center"/>
    </xf>
    <xf numFmtId="165" fontId="0" fillId="0" borderId="1" xfId="0" applyNumberForma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0" fillId="0" borderId="15" xfId="0" applyBorder="1"/>
    <xf numFmtId="0" fontId="0" fillId="0" borderId="28" xfId="0" applyBorder="1" applyAlignment="1">
      <alignment horizontal="left"/>
    </xf>
    <xf numFmtId="0" fontId="0" fillId="0" borderId="28" xfId="0" applyBorder="1" applyAlignment="1">
      <alignment horizontal="center"/>
    </xf>
    <xf numFmtId="0" fontId="0" fillId="0" borderId="31" xfId="0" applyFill="1" applyBorder="1"/>
    <xf numFmtId="165" fontId="0" fillId="0" borderId="31" xfId="0" applyNumberFormat="1" applyBorder="1" applyAlignment="1">
      <alignment horizontal="center"/>
    </xf>
    <xf numFmtId="164" fontId="0" fillId="0" borderId="31" xfId="1" applyNumberFormat="1" applyFont="1" applyBorder="1" applyAlignment="1">
      <alignment horizontal="right"/>
    </xf>
    <xf numFmtId="165" fontId="0" fillId="0" borderId="31" xfId="0" applyNumberFormat="1" applyFill="1" applyBorder="1" applyAlignment="1">
      <alignment horizontal="center"/>
    </xf>
    <xf numFmtId="164" fontId="0" fillId="0" borderId="31" xfId="1" applyNumberFormat="1" applyFont="1" applyBorder="1"/>
    <xf numFmtId="1" fontId="0" fillId="0" borderId="31" xfId="0" applyNumberFormat="1" applyBorder="1" applyAlignment="1">
      <alignment horizontal="center"/>
    </xf>
    <xf numFmtId="0" fontId="0" fillId="0" borderId="16" xfId="0" applyBorder="1" applyAlignment="1">
      <alignment horizontal="center"/>
    </xf>
    <xf numFmtId="164" fontId="0" fillId="0" borderId="3" xfId="1" applyNumberFormat="1" applyFont="1" applyBorder="1"/>
    <xf numFmtId="164" fontId="0" fillId="0" borderId="14" xfId="1" applyNumberFormat="1" applyFont="1" applyBorder="1"/>
    <xf numFmtId="0" fontId="0" fillId="0" borderId="31" xfId="0" applyBorder="1" applyAlignment="1">
      <alignment horizontal="left"/>
    </xf>
    <xf numFmtId="0" fontId="0" fillId="0" borderId="34" xfId="0" applyBorder="1" applyAlignment="1">
      <alignment horizontal="center"/>
    </xf>
    <xf numFmtId="0" fontId="0" fillId="0" borderId="35" xfId="0" applyBorder="1" applyAlignment="1">
      <alignment horizontal="left"/>
    </xf>
    <xf numFmtId="0" fontId="0" fillId="0" borderId="35" xfId="0" applyBorder="1" applyAlignment="1">
      <alignment horizontal="center"/>
    </xf>
    <xf numFmtId="0" fontId="0" fillId="0" borderId="35" xfId="0" applyBorder="1"/>
    <xf numFmtId="0" fontId="0" fillId="0" borderId="36" xfId="0" applyBorder="1" applyAlignment="1">
      <alignment horizontal="center"/>
    </xf>
    <xf numFmtId="165" fontId="0" fillId="0" borderId="14" xfId="0" applyNumberFormat="1" applyBorder="1" applyAlignment="1">
      <alignment horizontal="center"/>
    </xf>
    <xf numFmtId="0" fontId="0" fillId="0" borderId="0" xfId="0" applyFill="1" applyBorder="1" applyAlignment="1">
      <alignment horizontal="center"/>
    </xf>
    <xf numFmtId="164" fontId="0" fillId="0" borderId="0" xfId="1" applyNumberFormat="1" applyFont="1" applyBorder="1"/>
    <xf numFmtId="166" fontId="0" fillId="2" borderId="19" xfId="1" applyNumberFormat="1" applyFont="1" applyFill="1" applyBorder="1"/>
    <xf numFmtId="166" fontId="0" fillId="2" borderId="6" xfId="1" applyNumberFormat="1" applyFont="1" applyFill="1" applyBorder="1"/>
    <xf numFmtId="166" fontId="0" fillId="2" borderId="8" xfId="1" applyNumberFormat="1" applyFont="1" applyFill="1" applyBorder="1"/>
    <xf numFmtId="166" fontId="0" fillId="0" borderId="19" xfId="1" applyNumberFormat="1" applyFont="1" applyBorder="1"/>
    <xf numFmtId="166" fontId="0" fillId="0" borderId="6" xfId="1" applyNumberFormat="1" applyFont="1" applyBorder="1"/>
    <xf numFmtId="166" fontId="0" fillId="0" borderId="8" xfId="1" applyNumberFormat="1" applyFont="1" applyBorder="1"/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33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9" xfId="0" applyBorder="1" applyAlignment="1">
      <alignment horizontal="center"/>
    </xf>
    <xf numFmtId="0" fontId="2" fillId="0" borderId="18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30" xfId="0" applyFill="1" applyBorder="1"/>
    <xf numFmtId="165" fontId="0" fillId="3" borderId="30" xfId="0" applyNumberFormat="1" applyFill="1" applyBorder="1" applyAlignment="1">
      <alignment horizontal="center"/>
    </xf>
    <xf numFmtId="164" fontId="0" fillId="3" borderId="30" xfId="1" applyNumberFormat="1" applyFont="1" applyFill="1" applyBorder="1" applyAlignment="1">
      <alignment horizontal="right"/>
    </xf>
    <xf numFmtId="164" fontId="0" fillId="3" borderId="30" xfId="1" applyNumberFormat="1" applyFont="1" applyFill="1" applyBorder="1"/>
    <xf numFmtId="1" fontId="0" fillId="3" borderId="30" xfId="0" applyNumberFormat="1" applyFill="1" applyBorder="1" applyAlignment="1">
      <alignment horizontal="center"/>
    </xf>
    <xf numFmtId="164" fontId="0" fillId="3" borderId="13" xfId="1" applyNumberFormat="1" applyFont="1" applyFill="1" applyBorder="1"/>
    <xf numFmtId="0" fontId="0" fillId="3" borderId="6" xfId="0" applyFill="1" applyBorder="1" applyAlignment="1">
      <alignment horizontal="center"/>
    </xf>
    <xf numFmtId="0" fontId="0" fillId="3" borderId="1" xfId="0" applyFill="1" applyBorder="1"/>
    <xf numFmtId="165" fontId="0" fillId="3" borderId="1" xfId="0" applyNumberFormat="1" applyFill="1" applyBorder="1" applyAlignment="1">
      <alignment horizontal="center"/>
    </xf>
    <xf numFmtId="164" fontId="0" fillId="3" borderId="1" xfId="1" applyNumberFormat="1" applyFont="1" applyFill="1" applyBorder="1" applyAlignment="1">
      <alignment horizontal="right"/>
    </xf>
    <xf numFmtId="164" fontId="0" fillId="3" borderId="1" xfId="1" applyNumberFormat="1" applyFont="1" applyFill="1" applyBorder="1"/>
    <xf numFmtId="1" fontId="0" fillId="3" borderId="1" xfId="0" applyNumberFormat="1" applyFill="1" applyBorder="1" applyAlignment="1">
      <alignment horizontal="center"/>
    </xf>
    <xf numFmtId="164" fontId="0" fillId="3" borderId="3" xfId="1" applyNumberFormat="1" applyFont="1" applyFill="1" applyBorder="1"/>
    <xf numFmtId="0" fontId="0" fillId="3" borderId="19" xfId="0" applyFill="1" applyBorder="1" applyAlignment="1">
      <alignment horizontal="center"/>
    </xf>
    <xf numFmtId="0" fontId="0" fillId="3" borderId="26" xfId="0" applyFill="1" applyBorder="1" applyAlignment="1">
      <alignment horizontal="left"/>
    </xf>
    <xf numFmtId="165" fontId="0" fillId="3" borderId="26" xfId="0" applyNumberFormat="1" applyFill="1" applyBorder="1" applyAlignment="1">
      <alignment horizontal="center"/>
    </xf>
    <xf numFmtId="164" fontId="0" fillId="3" borderId="26" xfId="1" applyNumberFormat="1" applyFont="1" applyFill="1" applyBorder="1" applyAlignment="1">
      <alignment horizontal="right"/>
    </xf>
    <xf numFmtId="164" fontId="0" fillId="3" borderId="26" xfId="1" applyNumberFormat="1" applyFont="1" applyFill="1" applyBorder="1"/>
    <xf numFmtId="1" fontId="0" fillId="3" borderId="26" xfId="0" applyNumberFormat="1" applyFill="1" applyBorder="1" applyAlignment="1">
      <alignment horizontal="center"/>
    </xf>
    <xf numFmtId="164" fontId="0" fillId="3" borderId="20" xfId="1" applyNumberFormat="1" applyFont="1" applyFill="1" applyBorder="1"/>
    <xf numFmtId="0" fontId="0" fillId="3" borderId="1" xfId="0" applyFill="1" applyBorder="1" applyAlignment="1">
      <alignment horizontal="left"/>
    </xf>
    <xf numFmtId="165" fontId="0" fillId="3" borderId="3" xfId="0" applyNumberFormat="1" applyFill="1" applyBorder="1" applyAlignment="1">
      <alignment horizontal="center"/>
    </xf>
    <xf numFmtId="164" fontId="2" fillId="3" borderId="22" xfId="1" applyNumberFormat="1" applyFont="1" applyFill="1" applyBorder="1"/>
    <xf numFmtId="164" fontId="2" fillId="3" borderId="11" xfId="1" applyNumberFormat="1" applyFont="1" applyFill="1" applyBorder="1"/>
  </cellXfs>
  <cellStyles count="2">
    <cellStyle name="čárky" xfId="1" builtinId="3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9"/>
  <sheetViews>
    <sheetView workbookViewId="0">
      <selection activeCell="G15" sqref="G15"/>
    </sheetView>
  </sheetViews>
  <sheetFormatPr defaultRowHeight="15"/>
  <cols>
    <col min="2" max="2" width="21.85546875" customWidth="1"/>
    <col min="3" max="3" width="13.7109375" customWidth="1"/>
    <col min="4" max="4" width="9.7109375" customWidth="1"/>
    <col min="5" max="5" width="13.7109375" customWidth="1"/>
    <col min="6" max="6" width="9.7109375" customWidth="1"/>
    <col min="7" max="7" width="13.7109375" customWidth="1"/>
    <col min="8" max="8" width="9.7109375" customWidth="1"/>
    <col min="9" max="9" width="10.7109375" customWidth="1"/>
  </cols>
  <sheetData>
    <row r="1" spans="1:9" ht="15.75" thickBot="1">
      <c r="A1" s="92" t="s">
        <v>27</v>
      </c>
      <c r="B1" s="93"/>
      <c r="C1" s="92">
        <v>1</v>
      </c>
      <c r="D1" s="94"/>
      <c r="E1" s="92">
        <v>2</v>
      </c>
      <c r="F1" s="94"/>
      <c r="G1" s="92">
        <v>3</v>
      </c>
      <c r="H1" s="94"/>
      <c r="I1" s="26"/>
    </row>
    <row r="2" spans="1:9">
      <c r="A2" s="33" t="s">
        <v>3</v>
      </c>
      <c r="B2" s="34" t="s">
        <v>0</v>
      </c>
      <c r="C2" s="33" t="s">
        <v>6</v>
      </c>
      <c r="D2" s="35" t="s">
        <v>4</v>
      </c>
      <c r="E2" s="33" t="s">
        <v>26</v>
      </c>
      <c r="F2" s="35" t="s">
        <v>4</v>
      </c>
      <c r="G2" s="33" t="s">
        <v>28</v>
      </c>
      <c r="H2" s="35" t="s">
        <v>4</v>
      </c>
      <c r="I2" s="36" t="s">
        <v>2</v>
      </c>
    </row>
    <row r="3" spans="1:9">
      <c r="A3" s="22">
        <v>1</v>
      </c>
      <c r="B3" s="21" t="s">
        <v>14</v>
      </c>
      <c r="C3" s="87">
        <v>51.1</v>
      </c>
      <c r="D3" s="24">
        <f t="shared" ref="D3:D14" si="0">C3/40*900</f>
        <v>1149.75</v>
      </c>
      <c r="E3" s="23">
        <v>24</v>
      </c>
      <c r="F3" s="24">
        <f t="shared" ref="F3:F14" si="1">E3/15*900</f>
        <v>1440</v>
      </c>
      <c r="G3" s="87">
        <v>57.2</v>
      </c>
      <c r="H3" s="24">
        <f t="shared" ref="H3:H14" si="2">G3/50*900</f>
        <v>1029.6000000000001</v>
      </c>
      <c r="I3" s="25">
        <f t="shared" ref="I3:I14" si="3">D3+H3+F3</f>
        <v>3619.3500000000004</v>
      </c>
    </row>
    <row r="4" spans="1:9">
      <c r="A4" s="22">
        <v>2</v>
      </c>
      <c r="B4" s="21" t="s">
        <v>15</v>
      </c>
      <c r="C4" s="87">
        <v>57</v>
      </c>
      <c r="D4" s="24">
        <f t="shared" si="0"/>
        <v>1282.5</v>
      </c>
      <c r="E4" s="23">
        <v>22</v>
      </c>
      <c r="F4" s="24">
        <f t="shared" si="1"/>
        <v>1320</v>
      </c>
      <c r="G4" s="87">
        <v>50.9</v>
      </c>
      <c r="H4" s="24">
        <f t="shared" si="2"/>
        <v>916.2</v>
      </c>
      <c r="I4" s="25">
        <f t="shared" si="3"/>
        <v>3518.7</v>
      </c>
    </row>
    <row r="5" spans="1:9">
      <c r="A5" s="22">
        <v>3</v>
      </c>
      <c r="B5" s="21" t="s">
        <v>16</v>
      </c>
      <c r="C5" s="87">
        <v>49.2</v>
      </c>
      <c r="D5" s="24">
        <f t="shared" si="0"/>
        <v>1107</v>
      </c>
      <c r="E5" s="23">
        <v>25</v>
      </c>
      <c r="F5" s="24">
        <f t="shared" si="1"/>
        <v>1500</v>
      </c>
      <c r="G5" s="87">
        <v>47.8</v>
      </c>
      <c r="H5" s="24">
        <f t="shared" si="2"/>
        <v>860.4</v>
      </c>
      <c r="I5" s="25">
        <f t="shared" si="3"/>
        <v>3467.4</v>
      </c>
    </row>
    <row r="6" spans="1:9">
      <c r="A6" s="22">
        <v>4</v>
      </c>
      <c r="B6" s="21" t="s">
        <v>17</v>
      </c>
      <c r="C6" s="87">
        <v>57</v>
      </c>
      <c r="D6" s="24">
        <f t="shared" si="0"/>
        <v>1282.5</v>
      </c>
      <c r="E6" s="23">
        <v>21</v>
      </c>
      <c r="F6" s="24">
        <f t="shared" si="1"/>
        <v>1260</v>
      </c>
      <c r="G6" s="87">
        <v>41</v>
      </c>
      <c r="H6" s="24">
        <f t="shared" si="2"/>
        <v>738</v>
      </c>
      <c r="I6" s="25">
        <f t="shared" si="3"/>
        <v>3280.5</v>
      </c>
    </row>
    <row r="7" spans="1:9">
      <c r="A7" s="22">
        <v>5</v>
      </c>
      <c r="B7" s="21" t="s">
        <v>18</v>
      </c>
      <c r="C7" s="87">
        <v>45.7</v>
      </c>
      <c r="D7" s="24">
        <f t="shared" si="0"/>
        <v>1028.25</v>
      </c>
      <c r="E7" s="23">
        <v>23</v>
      </c>
      <c r="F7" s="24">
        <f t="shared" si="1"/>
        <v>1380</v>
      </c>
      <c r="G7" s="87">
        <v>47.1</v>
      </c>
      <c r="H7" s="24">
        <f t="shared" si="2"/>
        <v>847.80000000000007</v>
      </c>
      <c r="I7" s="25">
        <f t="shared" si="3"/>
        <v>3256.05</v>
      </c>
    </row>
    <row r="8" spans="1:9">
      <c r="A8" s="22">
        <v>6</v>
      </c>
      <c r="B8" s="21" t="s">
        <v>19</v>
      </c>
      <c r="C8" s="87">
        <v>52.3</v>
      </c>
      <c r="D8" s="24">
        <f t="shared" si="0"/>
        <v>1176.75</v>
      </c>
      <c r="E8" s="23">
        <v>17</v>
      </c>
      <c r="F8" s="24">
        <f t="shared" si="1"/>
        <v>1020</v>
      </c>
      <c r="G8" s="87">
        <v>48</v>
      </c>
      <c r="H8" s="24">
        <f t="shared" si="2"/>
        <v>864</v>
      </c>
      <c r="I8" s="25">
        <f t="shared" si="3"/>
        <v>3060.75</v>
      </c>
    </row>
    <row r="9" spans="1:9">
      <c r="A9" s="22">
        <v>7</v>
      </c>
      <c r="B9" s="21" t="s">
        <v>20</v>
      </c>
      <c r="C9" s="87">
        <v>38.700000000000003</v>
      </c>
      <c r="D9" s="24">
        <f t="shared" si="0"/>
        <v>870.75</v>
      </c>
      <c r="E9" s="23">
        <v>15</v>
      </c>
      <c r="F9" s="24">
        <f t="shared" si="1"/>
        <v>900</v>
      </c>
      <c r="G9" s="87">
        <v>48.6</v>
      </c>
      <c r="H9" s="24">
        <f t="shared" si="2"/>
        <v>874.8</v>
      </c>
      <c r="I9" s="25">
        <f t="shared" si="3"/>
        <v>2645.55</v>
      </c>
    </row>
    <row r="10" spans="1:9" ht="15.75" thickBot="1">
      <c r="A10" s="37">
        <v>8</v>
      </c>
      <c r="B10" s="38" t="s">
        <v>21</v>
      </c>
      <c r="C10" s="88">
        <v>30.7</v>
      </c>
      <c r="D10" s="40">
        <f t="shared" si="0"/>
        <v>690.75</v>
      </c>
      <c r="E10" s="39">
        <v>15</v>
      </c>
      <c r="F10" s="40">
        <f t="shared" si="1"/>
        <v>900</v>
      </c>
      <c r="G10" s="88">
        <v>57.2</v>
      </c>
      <c r="H10" s="40">
        <f t="shared" si="2"/>
        <v>1029.6000000000001</v>
      </c>
      <c r="I10" s="41">
        <f t="shared" si="3"/>
        <v>2620.3500000000004</v>
      </c>
    </row>
    <row r="11" spans="1:9">
      <c r="A11" s="27">
        <v>9</v>
      </c>
      <c r="B11" s="28" t="s">
        <v>22</v>
      </c>
      <c r="C11" s="89">
        <v>34.6</v>
      </c>
      <c r="D11" s="30">
        <f t="shared" si="0"/>
        <v>778.5</v>
      </c>
      <c r="E11" s="31">
        <v>13</v>
      </c>
      <c r="F11" s="30">
        <f t="shared" si="1"/>
        <v>780</v>
      </c>
      <c r="G11" s="89">
        <v>50.4</v>
      </c>
      <c r="H11" s="30">
        <f t="shared" si="2"/>
        <v>907.2</v>
      </c>
      <c r="I11" s="32">
        <f t="shared" si="3"/>
        <v>2465.6999999999998</v>
      </c>
    </row>
    <row r="12" spans="1:9">
      <c r="A12" s="18">
        <v>10</v>
      </c>
      <c r="B12" s="9" t="s">
        <v>23</v>
      </c>
      <c r="C12" s="90">
        <v>26.2</v>
      </c>
      <c r="D12" s="11">
        <f t="shared" si="0"/>
        <v>589.5</v>
      </c>
      <c r="E12" s="14">
        <v>12</v>
      </c>
      <c r="F12" s="11">
        <f t="shared" si="1"/>
        <v>720</v>
      </c>
      <c r="G12" s="90">
        <v>51.5</v>
      </c>
      <c r="H12" s="11">
        <f t="shared" si="2"/>
        <v>927</v>
      </c>
      <c r="I12" s="16">
        <f t="shared" si="3"/>
        <v>2236.5</v>
      </c>
    </row>
    <row r="13" spans="1:9">
      <c r="A13" s="18">
        <v>11</v>
      </c>
      <c r="B13" s="9" t="s">
        <v>24</v>
      </c>
      <c r="C13" s="90">
        <v>49.7</v>
      </c>
      <c r="D13" s="11">
        <f t="shared" si="0"/>
        <v>1118.2500000000002</v>
      </c>
      <c r="E13" s="14">
        <v>6</v>
      </c>
      <c r="F13" s="11">
        <f t="shared" si="1"/>
        <v>360</v>
      </c>
      <c r="G13" s="90">
        <v>12.6</v>
      </c>
      <c r="H13" s="11">
        <f t="shared" si="2"/>
        <v>226.8</v>
      </c>
      <c r="I13" s="16">
        <f t="shared" si="3"/>
        <v>1705.0500000000002</v>
      </c>
    </row>
    <row r="14" spans="1:9" ht="15.75" thickBot="1">
      <c r="A14" s="19">
        <v>12</v>
      </c>
      <c r="B14" s="20" t="s">
        <v>25</v>
      </c>
      <c r="C14" s="91">
        <v>31.1</v>
      </c>
      <c r="D14" s="13">
        <f t="shared" si="0"/>
        <v>699.75000000000011</v>
      </c>
      <c r="E14" s="15">
        <v>1</v>
      </c>
      <c r="F14" s="13">
        <f t="shared" si="1"/>
        <v>60</v>
      </c>
      <c r="G14" s="91">
        <v>40.6</v>
      </c>
      <c r="H14" s="13">
        <f t="shared" si="2"/>
        <v>730.80000000000007</v>
      </c>
      <c r="I14" s="17">
        <f t="shared" si="3"/>
        <v>1490.5500000000002</v>
      </c>
    </row>
    <row r="15" spans="1:9">
      <c r="C15" s="1"/>
      <c r="G15" s="1"/>
    </row>
    <row r="16" spans="1:9">
      <c r="C16" s="1"/>
      <c r="G16" s="1"/>
    </row>
    <row r="17" spans="1:9">
      <c r="C17" s="1"/>
      <c r="G17" s="1"/>
    </row>
    <row r="18" spans="1:9">
      <c r="C18" s="1"/>
      <c r="G18" s="1"/>
    </row>
    <row r="19" spans="1:9">
      <c r="C19" s="1"/>
      <c r="G19" s="1"/>
    </row>
    <row r="20" spans="1:9">
      <c r="A20" s="3"/>
      <c r="B20" s="3"/>
      <c r="C20" s="4"/>
      <c r="D20" s="3"/>
      <c r="E20" s="3"/>
      <c r="F20" s="3"/>
      <c r="G20" s="4"/>
      <c r="H20" s="3"/>
      <c r="I20" s="3"/>
    </row>
    <row r="21" spans="1:9">
      <c r="C21" s="1"/>
      <c r="G21" s="1"/>
    </row>
    <row r="22" spans="1:9">
      <c r="C22" s="1"/>
      <c r="G22" s="1"/>
    </row>
    <row r="23" spans="1:9">
      <c r="C23" s="1"/>
      <c r="G23" s="1"/>
    </row>
    <row r="24" spans="1:9">
      <c r="C24" s="1"/>
      <c r="G24" s="1"/>
    </row>
    <row r="25" spans="1:9">
      <c r="C25" s="1"/>
      <c r="G25" s="1"/>
    </row>
    <row r="26" spans="1:9">
      <c r="C26" s="1"/>
      <c r="G26" s="1"/>
    </row>
    <row r="27" spans="1:9">
      <c r="C27" s="1"/>
      <c r="G27" s="1"/>
    </row>
    <row r="28" spans="1:9">
      <c r="C28" s="1"/>
      <c r="G28" s="1"/>
    </row>
    <row r="29" spans="1:9">
      <c r="C29" s="1"/>
      <c r="G29" s="1"/>
    </row>
    <row r="30" spans="1:9">
      <c r="C30" s="1"/>
      <c r="G30" s="1"/>
    </row>
    <row r="31" spans="1:9">
      <c r="C31" s="1"/>
      <c r="G31" s="1"/>
    </row>
    <row r="32" spans="1:9">
      <c r="C32" s="1"/>
      <c r="G32" s="1"/>
    </row>
    <row r="33" spans="3:7">
      <c r="C33" s="1"/>
      <c r="G33" s="1"/>
    </row>
    <row r="34" spans="3:7">
      <c r="C34" s="1"/>
      <c r="G34" s="1"/>
    </row>
    <row r="35" spans="3:7">
      <c r="C35" s="1"/>
      <c r="G35" s="1"/>
    </row>
    <row r="36" spans="3:7">
      <c r="C36" s="1"/>
      <c r="G36" s="1"/>
    </row>
    <row r="37" spans="3:7">
      <c r="C37" s="1"/>
      <c r="G37" s="1"/>
    </row>
    <row r="38" spans="3:7">
      <c r="C38" s="1"/>
      <c r="G38" s="1"/>
    </row>
    <row r="39" spans="3:7">
      <c r="C39" s="1"/>
      <c r="G39" s="1"/>
    </row>
    <row r="40" spans="3:7">
      <c r="C40" s="1"/>
      <c r="G40" s="1"/>
    </row>
    <row r="41" spans="3:7">
      <c r="C41" s="1"/>
      <c r="G41" s="1"/>
    </row>
    <row r="42" spans="3:7">
      <c r="C42" s="1"/>
      <c r="G42" s="1"/>
    </row>
    <row r="43" spans="3:7">
      <c r="C43" s="1"/>
      <c r="G43" s="1"/>
    </row>
    <row r="44" spans="3:7">
      <c r="C44" s="1"/>
      <c r="G44" s="1"/>
    </row>
    <row r="45" spans="3:7">
      <c r="C45" s="1"/>
      <c r="G45" s="1"/>
    </row>
    <row r="46" spans="3:7">
      <c r="C46" s="1"/>
      <c r="G46" s="1"/>
    </row>
    <row r="47" spans="3:7">
      <c r="C47" s="1"/>
      <c r="G47" s="1"/>
    </row>
    <row r="48" spans="3:7">
      <c r="C48" s="1"/>
      <c r="G48" s="1"/>
    </row>
    <row r="49" spans="3:7">
      <c r="C49" s="1"/>
      <c r="G49" s="1"/>
    </row>
  </sheetData>
  <autoFilter ref="A2:I49">
    <sortState ref="A4:J50">
      <sortCondition ref="A3:A50"/>
    </sortState>
  </autoFilter>
  <mergeCells count="4">
    <mergeCell ref="A1:B1"/>
    <mergeCell ref="C1:D1"/>
    <mergeCell ref="E1:F1"/>
    <mergeCell ref="G1:H1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X25"/>
  <sheetViews>
    <sheetView zoomScale="115" zoomScaleNormal="115" workbookViewId="0">
      <selection activeCell="E12" sqref="E12"/>
    </sheetView>
  </sheetViews>
  <sheetFormatPr defaultRowHeight="15"/>
  <cols>
    <col min="1" max="1" width="4" customWidth="1"/>
    <col min="2" max="2" width="16.42578125" customWidth="1"/>
    <col min="3" max="23" width="9.7109375" customWidth="1"/>
  </cols>
  <sheetData>
    <row r="1" spans="1:24">
      <c r="A1" s="95" t="s">
        <v>32</v>
      </c>
      <c r="B1" s="95"/>
      <c r="C1" s="95">
        <v>1</v>
      </c>
      <c r="D1" s="95"/>
      <c r="E1" s="95">
        <v>2</v>
      </c>
      <c r="F1" s="95"/>
      <c r="G1" s="95">
        <v>3</v>
      </c>
      <c r="H1" s="95"/>
      <c r="I1" s="95">
        <v>4</v>
      </c>
      <c r="J1" s="95"/>
      <c r="K1" s="95">
        <v>5</v>
      </c>
      <c r="L1" s="95"/>
      <c r="M1" s="95">
        <v>6</v>
      </c>
      <c r="N1" s="95"/>
      <c r="O1" s="95">
        <v>7</v>
      </c>
      <c r="P1" s="95"/>
      <c r="Q1" s="95">
        <v>8</v>
      </c>
      <c r="R1" s="95"/>
      <c r="S1" s="95">
        <v>9</v>
      </c>
      <c r="T1" s="95"/>
      <c r="U1" s="95">
        <v>10</v>
      </c>
      <c r="V1" s="95"/>
    </row>
    <row r="2" spans="1:24">
      <c r="A2" t="s">
        <v>3</v>
      </c>
      <c r="B2" t="s">
        <v>0</v>
      </c>
      <c r="C2" s="48" t="s">
        <v>5</v>
      </c>
      <c r="D2" s="6" t="s">
        <v>4</v>
      </c>
      <c r="E2" s="48" t="s">
        <v>36</v>
      </c>
      <c r="F2" s="6" t="s">
        <v>4</v>
      </c>
      <c r="G2" t="s">
        <v>8</v>
      </c>
      <c r="H2" t="s">
        <v>4</v>
      </c>
      <c r="I2" t="s">
        <v>7</v>
      </c>
      <c r="J2" t="s">
        <v>4</v>
      </c>
      <c r="K2" t="s">
        <v>9</v>
      </c>
      <c r="L2" t="s">
        <v>4</v>
      </c>
      <c r="M2" t="s">
        <v>35</v>
      </c>
      <c r="N2" s="5" t="s">
        <v>4</v>
      </c>
      <c r="O2" t="s">
        <v>10</v>
      </c>
      <c r="P2" s="5" t="s">
        <v>4</v>
      </c>
      <c r="Q2" t="s">
        <v>11</v>
      </c>
      <c r="R2" t="s">
        <v>4</v>
      </c>
      <c r="S2" t="s">
        <v>12</v>
      </c>
      <c r="T2" t="s">
        <v>4</v>
      </c>
      <c r="U2" t="s">
        <v>13</v>
      </c>
      <c r="V2" t="s">
        <v>4</v>
      </c>
      <c r="W2" t="s">
        <v>2</v>
      </c>
      <c r="X2" t="s">
        <v>1</v>
      </c>
    </row>
    <row r="3" spans="1:24">
      <c r="A3">
        <v>1</v>
      </c>
      <c r="B3" t="s">
        <v>29</v>
      </c>
      <c r="C3" s="44">
        <v>8.8000000000000007</v>
      </c>
      <c r="D3" s="43">
        <f>3000-(C3*250)</f>
        <v>800</v>
      </c>
      <c r="E3" s="44">
        <v>40.299999999999997</v>
      </c>
      <c r="F3" s="42">
        <f t="shared" ref="F3:F12" si="0">E3/33*900</f>
        <v>1099.090909090909</v>
      </c>
      <c r="G3" s="49">
        <v>15</v>
      </c>
      <c r="H3" s="42">
        <f t="shared" ref="H3:H12" si="1">G3/13*900</f>
        <v>1038.4615384615383</v>
      </c>
      <c r="I3" s="49">
        <v>105</v>
      </c>
      <c r="J3" s="42">
        <f t="shared" ref="J3:J12" si="2">I3/85*900</f>
        <v>1111.7647058823529</v>
      </c>
      <c r="K3" s="44">
        <v>28.3</v>
      </c>
      <c r="L3" s="42">
        <f t="shared" ref="L3:L12" si="3">K3/33*900</f>
        <v>771.81818181818176</v>
      </c>
      <c r="M3" s="6">
        <v>14</v>
      </c>
      <c r="N3" s="85">
        <f t="shared" ref="N3:N12" si="4">M3/17*900</f>
        <v>741.17647058823525</v>
      </c>
      <c r="O3" s="49">
        <v>32</v>
      </c>
      <c r="P3" s="85">
        <f t="shared" ref="P3:P12" si="5">O3/30*900</f>
        <v>960</v>
      </c>
      <c r="Q3" s="49">
        <v>10</v>
      </c>
      <c r="R3" s="42">
        <f>Q3/21*900</f>
        <v>428.57142857142856</v>
      </c>
      <c r="S3" s="44">
        <v>37.4</v>
      </c>
      <c r="T3" s="42">
        <f t="shared" ref="T3:T11" si="6">S3/35*900</f>
        <v>961.71428571428567</v>
      </c>
      <c r="U3" s="49">
        <v>51</v>
      </c>
      <c r="V3" s="42">
        <f>U3/46*900</f>
        <v>997.82608695652175</v>
      </c>
      <c r="W3" s="42">
        <f t="shared" ref="W3:W12" si="7">D3+H3+F3+J3+L3+N3+P3+R3+T3+V3</f>
        <v>8910.4236070834522</v>
      </c>
      <c r="X3" s="2"/>
    </row>
    <row r="4" spans="1:24">
      <c r="A4">
        <v>2</v>
      </c>
      <c r="B4" t="s">
        <v>30</v>
      </c>
      <c r="C4" s="44">
        <v>9.3000000000000007</v>
      </c>
      <c r="D4" s="43">
        <f>3000-(C4*250)</f>
        <v>675</v>
      </c>
      <c r="E4" s="46">
        <v>25</v>
      </c>
      <c r="F4" s="42">
        <f t="shared" si="0"/>
        <v>681.81818181818176</v>
      </c>
      <c r="G4" s="49">
        <v>14</v>
      </c>
      <c r="H4" s="42">
        <f t="shared" si="1"/>
        <v>969.23076923076917</v>
      </c>
      <c r="I4" s="49">
        <v>102</v>
      </c>
      <c r="J4" s="42">
        <f t="shared" si="2"/>
        <v>1080</v>
      </c>
      <c r="K4" s="44">
        <v>33.299999999999997</v>
      </c>
      <c r="L4" s="42">
        <f t="shared" si="3"/>
        <v>908.18181818181813</v>
      </c>
      <c r="M4" s="84">
        <v>12</v>
      </c>
      <c r="N4" s="85">
        <f t="shared" si="4"/>
        <v>635.2941176470589</v>
      </c>
      <c r="O4" s="49">
        <v>26</v>
      </c>
      <c r="P4" s="85">
        <f t="shared" si="5"/>
        <v>780</v>
      </c>
      <c r="Q4" s="49">
        <v>24</v>
      </c>
      <c r="R4" s="42">
        <f t="shared" ref="R4:R12" si="8">Q4/21*900</f>
        <v>1028.5714285714284</v>
      </c>
      <c r="S4" s="44">
        <v>37.200000000000003</v>
      </c>
      <c r="T4" s="42">
        <f t="shared" si="6"/>
        <v>956.57142857142867</v>
      </c>
      <c r="U4" s="49">
        <v>35</v>
      </c>
      <c r="V4" s="42">
        <f t="shared" ref="V4:V12" si="9">U4/46*900</f>
        <v>684.78260869565224</v>
      </c>
      <c r="W4" s="42">
        <f t="shared" si="7"/>
        <v>8399.4503527163361</v>
      </c>
    </row>
    <row r="5" spans="1:24">
      <c r="A5">
        <v>3</v>
      </c>
      <c r="B5" t="s">
        <v>15</v>
      </c>
      <c r="C5" s="44">
        <v>9.1</v>
      </c>
      <c r="D5" s="43">
        <f>3000-(C5*250)</f>
        <v>725</v>
      </c>
      <c r="E5" s="46">
        <v>23.9</v>
      </c>
      <c r="F5" s="42">
        <f t="shared" si="0"/>
        <v>651.81818181818187</v>
      </c>
      <c r="G5" s="49">
        <v>10</v>
      </c>
      <c r="H5" s="42">
        <f t="shared" si="1"/>
        <v>692.30769230769238</v>
      </c>
      <c r="I5" s="49">
        <v>56</v>
      </c>
      <c r="J5" s="42">
        <f t="shared" si="2"/>
        <v>592.94117647058818</v>
      </c>
      <c r="K5" s="44">
        <v>30.3</v>
      </c>
      <c r="L5" s="42">
        <f t="shared" si="3"/>
        <v>826.36363636363637</v>
      </c>
      <c r="M5" s="84">
        <v>11</v>
      </c>
      <c r="N5" s="85">
        <f t="shared" si="4"/>
        <v>582.35294117647061</v>
      </c>
      <c r="O5" s="49">
        <v>16</v>
      </c>
      <c r="P5" s="85">
        <f t="shared" si="5"/>
        <v>480</v>
      </c>
      <c r="Q5" s="49">
        <v>10</v>
      </c>
      <c r="R5" s="42">
        <f t="shared" si="8"/>
        <v>428.57142857142856</v>
      </c>
      <c r="S5" s="44">
        <v>26.9</v>
      </c>
      <c r="T5" s="42">
        <f t="shared" si="6"/>
        <v>691.71428571428567</v>
      </c>
      <c r="U5" s="49">
        <v>25</v>
      </c>
      <c r="V5" s="42">
        <f t="shared" si="9"/>
        <v>489.13043478260869</v>
      </c>
      <c r="W5" s="42">
        <f t="shared" si="7"/>
        <v>6160.1997772048926</v>
      </c>
    </row>
    <row r="6" spans="1:24">
      <c r="A6">
        <v>4</v>
      </c>
      <c r="B6" t="s">
        <v>14</v>
      </c>
      <c r="C6" s="44" t="s">
        <v>34</v>
      </c>
      <c r="D6" s="43">
        <v>0</v>
      </c>
      <c r="E6" s="46">
        <v>22.6</v>
      </c>
      <c r="F6" s="42">
        <f t="shared" si="0"/>
        <v>616.36363636363649</v>
      </c>
      <c r="G6" s="49">
        <v>11</v>
      </c>
      <c r="H6" s="42">
        <f t="shared" si="1"/>
        <v>761.53846153846155</v>
      </c>
      <c r="I6" s="49">
        <v>37</v>
      </c>
      <c r="J6" s="42">
        <f t="shared" si="2"/>
        <v>391.76470588235293</v>
      </c>
      <c r="K6" s="44">
        <v>19.3</v>
      </c>
      <c r="L6" s="42">
        <f t="shared" si="3"/>
        <v>526.36363636363637</v>
      </c>
      <c r="M6" s="84">
        <v>11</v>
      </c>
      <c r="N6" s="85">
        <f t="shared" si="4"/>
        <v>582.35294117647061</v>
      </c>
      <c r="O6" s="49">
        <v>16</v>
      </c>
      <c r="P6" s="85">
        <f t="shared" si="5"/>
        <v>480</v>
      </c>
      <c r="Q6" s="49">
        <v>18</v>
      </c>
      <c r="R6" s="42">
        <f t="shared" si="8"/>
        <v>771.42857142857133</v>
      </c>
      <c r="S6" s="44">
        <v>25.1</v>
      </c>
      <c r="T6" s="42">
        <f t="shared" si="6"/>
        <v>645.42857142857144</v>
      </c>
      <c r="U6" s="49">
        <v>27</v>
      </c>
      <c r="V6" s="42">
        <f t="shared" si="9"/>
        <v>528.26086956521749</v>
      </c>
      <c r="W6" s="42">
        <f t="shared" si="7"/>
        <v>5303.5013937469175</v>
      </c>
    </row>
    <row r="7" spans="1:24">
      <c r="A7">
        <v>5</v>
      </c>
      <c r="B7" t="s">
        <v>18</v>
      </c>
      <c r="C7" s="44">
        <v>11</v>
      </c>
      <c r="D7" s="43">
        <f>3000-(C7*250)</f>
        <v>250</v>
      </c>
      <c r="E7" s="46">
        <v>20.3</v>
      </c>
      <c r="F7" s="42">
        <f t="shared" si="0"/>
        <v>553.63636363636374</v>
      </c>
      <c r="G7" s="49">
        <v>11</v>
      </c>
      <c r="H7" s="42">
        <f t="shared" si="1"/>
        <v>761.53846153846155</v>
      </c>
      <c r="I7" s="49">
        <v>61</v>
      </c>
      <c r="J7" s="42">
        <f t="shared" si="2"/>
        <v>645.88235294117646</v>
      </c>
      <c r="K7" s="44">
        <v>29.2</v>
      </c>
      <c r="L7" s="42">
        <f t="shared" si="3"/>
        <v>796.36363636363626</v>
      </c>
      <c r="M7" s="84">
        <v>10</v>
      </c>
      <c r="N7" s="85">
        <f t="shared" si="4"/>
        <v>529.41176470588232</v>
      </c>
      <c r="O7" s="49">
        <v>3</v>
      </c>
      <c r="P7" s="85">
        <f t="shared" si="5"/>
        <v>90</v>
      </c>
      <c r="Q7" s="49">
        <v>16</v>
      </c>
      <c r="R7" s="42">
        <f t="shared" si="8"/>
        <v>685.71428571428567</v>
      </c>
      <c r="S7" s="44">
        <v>19.3</v>
      </c>
      <c r="T7" s="42">
        <f t="shared" si="6"/>
        <v>496.28571428571433</v>
      </c>
      <c r="U7" s="49">
        <v>23</v>
      </c>
      <c r="V7" s="42">
        <f t="shared" si="9"/>
        <v>450</v>
      </c>
      <c r="W7" s="42">
        <f t="shared" si="7"/>
        <v>5258.8325791855214</v>
      </c>
    </row>
    <row r="8" spans="1:24">
      <c r="A8" s="3">
        <v>6</v>
      </c>
      <c r="B8" t="s">
        <v>16</v>
      </c>
      <c r="C8" s="45">
        <v>9.5</v>
      </c>
      <c r="D8" s="43">
        <f>3000-(C8*250)</f>
        <v>625</v>
      </c>
      <c r="E8" s="46">
        <v>23</v>
      </c>
      <c r="F8" s="42">
        <f t="shared" si="0"/>
        <v>627.27272727272737</v>
      </c>
      <c r="G8" s="50">
        <v>11</v>
      </c>
      <c r="H8" s="42">
        <f t="shared" si="1"/>
        <v>761.53846153846155</v>
      </c>
      <c r="I8" s="50">
        <v>34</v>
      </c>
      <c r="J8" s="42">
        <f t="shared" si="2"/>
        <v>360</v>
      </c>
      <c r="K8" s="45">
        <v>25.3</v>
      </c>
      <c r="L8" s="42">
        <f t="shared" si="3"/>
        <v>690</v>
      </c>
      <c r="M8" s="84">
        <v>6</v>
      </c>
      <c r="N8" s="85">
        <f t="shared" si="4"/>
        <v>317.64705882352945</v>
      </c>
      <c r="O8" s="50">
        <v>14</v>
      </c>
      <c r="P8" s="85">
        <f t="shared" si="5"/>
        <v>420</v>
      </c>
      <c r="Q8" s="50">
        <v>12</v>
      </c>
      <c r="R8" s="42">
        <f t="shared" si="8"/>
        <v>514.28571428571422</v>
      </c>
      <c r="S8" s="45">
        <v>17.5</v>
      </c>
      <c r="T8" s="42">
        <f t="shared" si="6"/>
        <v>450</v>
      </c>
      <c r="U8" s="50">
        <v>19</v>
      </c>
      <c r="V8" s="42">
        <f t="shared" si="9"/>
        <v>371.73913043478262</v>
      </c>
      <c r="W8" s="42">
        <f t="shared" si="7"/>
        <v>5137.4830923552154</v>
      </c>
      <c r="X8" s="2"/>
    </row>
    <row r="9" spans="1:24">
      <c r="A9" s="3">
        <v>7</v>
      </c>
      <c r="B9" t="s">
        <v>20</v>
      </c>
      <c r="C9" s="45">
        <v>11.5</v>
      </c>
      <c r="D9" s="43">
        <f>3000-(C9*250)</f>
        <v>125</v>
      </c>
      <c r="E9" s="46">
        <v>12.5</v>
      </c>
      <c r="F9" s="42">
        <f t="shared" si="0"/>
        <v>340.90909090909088</v>
      </c>
      <c r="G9" s="50">
        <v>9</v>
      </c>
      <c r="H9" s="42">
        <f t="shared" si="1"/>
        <v>623.07692307692309</v>
      </c>
      <c r="I9" s="50">
        <v>32</v>
      </c>
      <c r="J9" s="42">
        <f t="shared" si="2"/>
        <v>338.8235294117647</v>
      </c>
      <c r="K9" s="45">
        <v>19.5</v>
      </c>
      <c r="L9" s="42">
        <f t="shared" si="3"/>
        <v>531.81818181818187</v>
      </c>
      <c r="M9" s="84">
        <v>8</v>
      </c>
      <c r="N9" s="85">
        <f t="shared" si="4"/>
        <v>423.52941176470586</v>
      </c>
      <c r="O9" s="50">
        <v>14</v>
      </c>
      <c r="P9" s="85">
        <f t="shared" si="5"/>
        <v>420</v>
      </c>
      <c r="Q9" s="50">
        <v>10</v>
      </c>
      <c r="R9" s="42">
        <f t="shared" si="8"/>
        <v>428.57142857142856</v>
      </c>
      <c r="S9" s="46">
        <v>26.1</v>
      </c>
      <c r="T9" s="42">
        <f t="shared" si="6"/>
        <v>671.14285714285722</v>
      </c>
      <c r="U9" s="50">
        <v>17</v>
      </c>
      <c r="V9" s="42">
        <f t="shared" si="9"/>
        <v>332.60869565217388</v>
      </c>
      <c r="W9" s="42">
        <f t="shared" si="7"/>
        <v>4235.4801183471254</v>
      </c>
      <c r="X9" s="2"/>
    </row>
    <row r="10" spans="1:24">
      <c r="A10">
        <v>8</v>
      </c>
      <c r="B10" s="3" t="s">
        <v>17</v>
      </c>
      <c r="C10" s="44">
        <v>13.2</v>
      </c>
      <c r="D10" s="43">
        <v>0</v>
      </c>
      <c r="E10" s="46">
        <v>13</v>
      </c>
      <c r="F10" s="42">
        <f t="shared" si="0"/>
        <v>354.5454545454545</v>
      </c>
      <c r="G10" s="49">
        <v>9</v>
      </c>
      <c r="H10" s="42">
        <f t="shared" si="1"/>
        <v>623.07692307692309</v>
      </c>
      <c r="I10" s="49">
        <v>60</v>
      </c>
      <c r="J10" s="42">
        <f t="shared" si="2"/>
        <v>635.2941176470589</v>
      </c>
      <c r="K10" s="44">
        <v>21.3</v>
      </c>
      <c r="L10" s="42">
        <f t="shared" si="3"/>
        <v>580.90909090909099</v>
      </c>
      <c r="M10" s="84">
        <v>10</v>
      </c>
      <c r="N10" s="85">
        <f t="shared" si="4"/>
        <v>529.41176470588232</v>
      </c>
      <c r="O10" s="49">
        <v>8</v>
      </c>
      <c r="P10" s="85">
        <f t="shared" si="5"/>
        <v>240</v>
      </c>
      <c r="Q10" s="49">
        <v>11</v>
      </c>
      <c r="R10" s="42">
        <f t="shared" si="8"/>
        <v>471.42857142857144</v>
      </c>
      <c r="S10" s="44">
        <v>8.5</v>
      </c>
      <c r="T10" s="42">
        <f t="shared" si="6"/>
        <v>218.57142857142856</v>
      </c>
      <c r="U10" s="49">
        <v>18</v>
      </c>
      <c r="V10" s="42">
        <f t="shared" si="9"/>
        <v>352.17391304347825</v>
      </c>
      <c r="W10" s="42">
        <f t="shared" si="7"/>
        <v>4005.4112639278883</v>
      </c>
      <c r="X10" s="2"/>
    </row>
    <row r="11" spans="1:24">
      <c r="A11">
        <v>9</v>
      </c>
      <c r="B11" s="2" t="s">
        <v>31</v>
      </c>
      <c r="C11" s="44">
        <v>18.5</v>
      </c>
      <c r="D11" s="43">
        <v>0</v>
      </c>
      <c r="E11" s="46">
        <v>4.3</v>
      </c>
      <c r="F11" s="42">
        <f t="shared" si="0"/>
        <v>117.27272727272728</v>
      </c>
      <c r="G11" s="49">
        <v>8</v>
      </c>
      <c r="H11" s="42">
        <f t="shared" si="1"/>
        <v>553.84615384615392</v>
      </c>
      <c r="I11" s="49">
        <v>34</v>
      </c>
      <c r="J11" s="42">
        <f t="shared" si="2"/>
        <v>360</v>
      </c>
      <c r="K11" s="44">
        <v>3.5</v>
      </c>
      <c r="L11" s="42">
        <f t="shared" si="3"/>
        <v>95.454545454545453</v>
      </c>
      <c r="M11" s="84">
        <v>6</v>
      </c>
      <c r="N11" s="85">
        <f t="shared" si="4"/>
        <v>317.64705882352945</v>
      </c>
      <c r="O11" s="49">
        <v>7</v>
      </c>
      <c r="P11" s="85">
        <f t="shared" si="5"/>
        <v>210</v>
      </c>
      <c r="Q11" s="49">
        <v>11</v>
      </c>
      <c r="R11" s="42">
        <f t="shared" si="8"/>
        <v>471.42857142857144</v>
      </c>
      <c r="S11" s="44">
        <v>22.1</v>
      </c>
      <c r="T11" s="42">
        <f t="shared" si="6"/>
        <v>568.28571428571433</v>
      </c>
      <c r="U11" s="49">
        <v>15</v>
      </c>
      <c r="V11" s="42">
        <f t="shared" si="9"/>
        <v>293.47826086956525</v>
      </c>
      <c r="W11" s="42">
        <f t="shared" si="7"/>
        <v>2987.4130319808073</v>
      </c>
      <c r="X11" s="2"/>
    </row>
    <row r="12" spans="1:24">
      <c r="A12">
        <v>10</v>
      </c>
      <c r="B12" s="2" t="s">
        <v>21</v>
      </c>
      <c r="C12" s="44">
        <v>21.1</v>
      </c>
      <c r="D12" s="43">
        <v>0</v>
      </c>
      <c r="E12" s="46">
        <v>6.7</v>
      </c>
      <c r="F12" s="42">
        <f t="shared" si="0"/>
        <v>182.72727272727272</v>
      </c>
      <c r="G12" s="49">
        <v>4</v>
      </c>
      <c r="H12" s="42">
        <f t="shared" si="1"/>
        <v>276.92307692307696</v>
      </c>
      <c r="I12" s="49">
        <v>26</v>
      </c>
      <c r="J12" s="42">
        <f t="shared" si="2"/>
        <v>275.29411764705884</v>
      </c>
      <c r="K12" s="44">
        <v>13.6</v>
      </c>
      <c r="L12" s="42">
        <f t="shared" si="3"/>
        <v>370.90909090909088</v>
      </c>
      <c r="M12" s="84">
        <v>4</v>
      </c>
      <c r="N12" s="85">
        <f t="shared" si="4"/>
        <v>211.76470588235293</v>
      </c>
      <c r="O12" s="49">
        <v>3</v>
      </c>
      <c r="P12" s="85">
        <f t="shared" si="5"/>
        <v>90</v>
      </c>
      <c r="Q12" s="49">
        <v>9</v>
      </c>
      <c r="R12" s="42">
        <f t="shared" si="8"/>
        <v>385.71428571428567</v>
      </c>
      <c r="S12" s="45" t="s">
        <v>33</v>
      </c>
      <c r="T12" s="42">
        <v>0</v>
      </c>
      <c r="U12" s="49">
        <v>18</v>
      </c>
      <c r="V12" s="42">
        <f t="shared" si="9"/>
        <v>352.17391304347825</v>
      </c>
      <c r="W12" s="42">
        <f t="shared" si="7"/>
        <v>2145.5064628466162</v>
      </c>
      <c r="X12" s="2"/>
    </row>
    <row r="14" spans="1:24">
      <c r="C14" s="47"/>
      <c r="D14" s="47"/>
    </row>
    <row r="15" spans="1:24">
      <c r="D15" s="5"/>
    </row>
    <row r="16" spans="1:24">
      <c r="D16" s="3"/>
    </row>
    <row r="17" spans="3:4">
      <c r="C17" s="2"/>
      <c r="D17" s="3"/>
    </row>
    <row r="18" spans="3:4">
      <c r="C18" s="2"/>
      <c r="D18" s="3"/>
    </row>
    <row r="19" spans="3:4">
      <c r="D19" s="3"/>
    </row>
    <row r="20" spans="3:4">
      <c r="C20" s="2"/>
      <c r="D20" s="3"/>
    </row>
    <row r="21" spans="3:4">
      <c r="C21" s="3"/>
      <c r="D21" s="3"/>
    </row>
    <row r="22" spans="3:4">
      <c r="C22" s="3"/>
      <c r="D22" s="3"/>
    </row>
    <row r="23" spans="3:4">
      <c r="C23" s="2"/>
      <c r="D23" s="3"/>
    </row>
    <row r="24" spans="3:4">
      <c r="C24" s="2"/>
      <c r="D24" s="3"/>
    </row>
    <row r="25" spans="3:4">
      <c r="D25" s="3"/>
    </row>
  </sheetData>
  <autoFilter ref="A2:X12">
    <sortState ref="A3:X12">
      <sortCondition ref="A3:A13"/>
    </sortState>
  </autoFilter>
  <mergeCells count="11">
    <mergeCell ref="K1:L1"/>
    <mergeCell ref="A1:B1"/>
    <mergeCell ref="C1:D1"/>
    <mergeCell ref="E1:F1"/>
    <mergeCell ref="G1:H1"/>
    <mergeCell ref="I1:J1"/>
    <mergeCell ref="M1:N1"/>
    <mergeCell ref="O1:P1"/>
    <mergeCell ref="Q1:R1"/>
    <mergeCell ref="S1:T1"/>
    <mergeCell ref="U1:V1"/>
  </mergeCell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41"/>
  <sheetViews>
    <sheetView tabSelected="1" topLeftCell="A13" workbookViewId="0">
      <selection activeCell="Q33" sqref="Q33"/>
    </sheetView>
  </sheetViews>
  <sheetFormatPr defaultRowHeight="15"/>
  <cols>
    <col min="1" max="1" width="5.7109375" customWidth="1"/>
    <col min="2" max="2" width="16.42578125" bestFit="1" customWidth="1"/>
    <col min="3" max="3" width="13.7109375" customWidth="1"/>
    <col min="5" max="5" width="13.7109375" customWidth="1"/>
    <col min="7" max="7" width="13.7109375" customWidth="1"/>
    <col min="9" max="9" width="13.7109375" customWidth="1"/>
    <col min="10" max="10" width="9.7109375" customWidth="1"/>
    <col min="11" max="11" width="13.7109375" customWidth="1"/>
    <col min="12" max="12" width="9.7109375" customWidth="1"/>
    <col min="13" max="13" width="13.7109375" customWidth="1"/>
  </cols>
  <sheetData>
    <row r="1" spans="1:13" ht="15.75" thickBot="1">
      <c r="A1" s="92" t="str">
        <f>List1!A1</f>
        <v>KVAFILIKACE</v>
      </c>
      <c r="B1" s="93">
        <f>List1!B1</f>
        <v>0</v>
      </c>
      <c r="C1" s="92">
        <f>List1!C1</f>
        <v>1</v>
      </c>
      <c r="D1" s="94">
        <f>List1!D1</f>
        <v>0</v>
      </c>
      <c r="E1" s="92">
        <f>List1!E1</f>
        <v>2</v>
      </c>
      <c r="F1" s="94">
        <f>List1!F1</f>
        <v>0</v>
      </c>
      <c r="G1" s="92">
        <f>List1!G1</f>
        <v>3</v>
      </c>
      <c r="H1" s="94">
        <f>List1!H1</f>
        <v>0</v>
      </c>
      <c r="I1" s="26"/>
    </row>
    <row r="2" spans="1:13" ht="15.75" thickBot="1">
      <c r="A2" s="56" t="str">
        <f>List1!A2</f>
        <v>Poř. č.</v>
      </c>
      <c r="B2" s="57" t="str">
        <f>List1!B2</f>
        <v>Jméno</v>
      </c>
      <c r="C2" s="56" t="str">
        <f>List1!C2</f>
        <v>Vis na liště</v>
      </c>
      <c r="D2" s="64" t="str">
        <f>List1!D2</f>
        <v>Body</v>
      </c>
      <c r="E2" s="56" t="str">
        <f>List1!E2</f>
        <v>Přesahy 1 - 4</v>
      </c>
      <c r="F2" s="64" t="str">
        <f>List1!F2</f>
        <v>Body</v>
      </c>
      <c r="G2" s="56" t="str">
        <f>List1!G2</f>
        <v>Vis na kouli</v>
      </c>
      <c r="H2" s="64" t="str">
        <f>List1!H2</f>
        <v>Body</v>
      </c>
      <c r="I2" s="63" t="str">
        <f>List1!I2</f>
        <v>Celkem</v>
      </c>
    </row>
    <row r="3" spans="1:13">
      <c r="A3" s="51">
        <f>List1!A3</f>
        <v>1</v>
      </c>
      <c r="B3" s="52" t="str">
        <f>List1!B3</f>
        <v>Lukáš Skála</v>
      </c>
      <c r="C3" s="86">
        <f>List1!C3</f>
        <v>51.1</v>
      </c>
      <c r="D3" s="54">
        <f>List1!D3</f>
        <v>1149.75</v>
      </c>
      <c r="E3" s="53">
        <f>List1!E3</f>
        <v>24</v>
      </c>
      <c r="F3" s="54">
        <f>List1!F3</f>
        <v>1440</v>
      </c>
      <c r="G3" s="53">
        <f>List1!G3</f>
        <v>57.2</v>
      </c>
      <c r="H3" s="54">
        <f>List1!H3</f>
        <v>1029.6000000000001</v>
      </c>
      <c r="I3" s="55">
        <f>List1!I3</f>
        <v>3619.3500000000004</v>
      </c>
    </row>
    <row r="4" spans="1:13">
      <c r="A4" s="22">
        <f>List1!A4</f>
        <v>2</v>
      </c>
      <c r="B4" s="21" t="str">
        <f>List1!B4</f>
        <v>Michal Běhounek</v>
      </c>
      <c r="C4" s="87">
        <f>List1!C4</f>
        <v>57</v>
      </c>
      <c r="D4" s="24">
        <f>List1!D4</f>
        <v>1282.5</v>
      </c>
      <c r="E4" s="23">
        <f>List1!E4</f>
        <v>22</v>
      </c>
      <c r="F4" s="24">
        <f>List1!F4</f>
        <v>1320</v>
      </c>
      <c r="G4" s="23">
        <f>List1!G4</f>
        <v>50.9</v>
      </c>
      <c r="H4" s="24">
        <f>List1!H4</f>
        <v>916.2</v>
      </c>
      <c r="I4" s="25">
        <f>List1!I4</f>
        <v>3518.7</v>
      </c>
    </row>
    <row r="5" spans="1:13">
      <c r="A5" s="22">
        <f>List1!A5</f>
        <v>3</v>
      </c>
      <c r="B5" s="21" t="str">
        <f>List1!B5</f>
        <v>Richard Pařil</v>
      </c>
      <c r="C5" s="87">
        <f>List1!C5</f>
        <v>49.2</v>
      </c>
      <c r="D5" s="24">
        <f>List1!D5</f>
        <v>1107</v>
      </c>
      <c r="E5" s="23">
        <f>List1!E5</f>
        <v>25</v>
      </c>
      <c r="F5" s="24">
        <f>List1!F5</f>
        <v>1500</v>
      </c>
      <c r="G5" s="23">
        <f>List1!G5</f>
        <v>47.8</v>
      </c>
      <c r="H5" s="24">
        <f>List1!H5</f>
        <v>860.4</v>
      </c>
      <c r="I5" s="25">
        <f>List1!I5</f>
        <v>3467.4</v>
      </c>
    </row>
    <row r="6" spans="1:13">
      <c r="A6" s="22">
        <f>List1!A6</f>
        <v>4</v>
      </c>
      <c r="B6" s="21" t="str">
        <f>List1!B6</f>
        <v>Břetislav Brodský</v>
      </c>
      <c r="C6" s="87">
        <f>List1!C6</f>
        <v>57</v>
      </c>
      <c r="D6" s="24">
        <f>List1!D6</f>
        <v>1282.5</v>
      </c>
      <c r="E6" s="23">
        <f>List1!E6</f>
        <v>21</v>
      </c>
      <c r="F6" s="24">
        <f>List1!F6</f>
        <v>1260</v>
      </c>
      <c r="G6" s="23">
        <f>List1!G6</f>
        <v>41</v>
      </c>
      <c r="H6" s="24">
        <f>List1!H6</f>
        <v>738</v>
      </c>
      <c r="I6" s="25">
        <f>List1!I6</f>
        <v>3280.5</v>
      </c>
    </row>
    <row r="7" spans="1:13">
      <c r="A7" s="22">
        <f>List1!A7</f>
        <v>5</v>
      </c>
      <c r="B7" s="21" t="str">
        <f>List1!B7</f>
        <v>Libor Břicháček</v>
      </c>
      <c r="C7" s="87">
        <f>List1!C7</f>
        <v>45.7</v>
      </c>
      <c r="D7" s="24">
        <f>List1!D7</f>
        <v>1028.25</v>
      </c>
      <c r="E7" s="23">
        <f>List1!E7</f>
        <v>23</v>
      </c>
      <c r="F7" s="24">
        <f>List1!F7</f>
        <v>1380</v>
      </c>
      <c r="G7" s="23">
        <f>List1!G7</f>
        <v>47.1</v>
      </c>
      <c r="H7" s="24">
        <f>List1!H7</f>
        <v>847.80000000000007</v>
      </c>
      <c r="I7" s="25">
        <f>List1!I7</f>
        <v>3256.05</v>
      </c>
    </row>
    <row r="8" spans="1:13">
      <c r="A8" s="22">
        <f>List1!A8</f>
        <v>6</v>
      </c>
      <c r="B8" s="21" t="str">
        <f>List1!B8</f>
        <v>Lukáš Bíba</v>
      </c>
      <c r="C8" s="87">
        <f>List1!C8</f>
        <v>52.3</v>
      </c>
      <c r="D8" s="24">
        <f>List1!D8</f>
        <v>1176.75</v>
      </c>
      <c r="E8" s="23">
        <f>List1!E8</f>
        <v>17</v>
      </c>
      <c r="F8" s="24">
        <f>List1!F8</f>
        <v>1020</v>
      </c>
      <c r="G8" s="23">
        <f>List1!G8</f>
        <v>48</v>
      </c>
      <c r="H8" s="24">
        <f>List1!H8</f>
        <v>864</v>
      </c>
      <c r="I8" s="25">
        <f>List1!I8</f>
        <v>3060.75</v>
      </c>
      <c r="M8" s="6"/>
    </row>
    <row r="9" spans="1:13">
      <c r="A9" s="22">
        <f>List1!A9</f>
        <v>7</v>
      </c>
      <c r="B9" s="21" t="str">
        <f>List1!B9</f>
        <v>Martin Dvorský</v>
      </c>
      <c r="C9" s="87">
        <f>List1!C9</f>
        <v>38.700000000000003</v>
      </c>
      <c r="D9" s="24">
        <f>List1!D9</f>
        <v>870.75</v>
      </c>
      <c r="E9" s="23">
        <f>List1!E9</f>
        <v>15</v>
      </c>
      <c r="F9" s="24">
        <f>List1!F9</f>
        <v>900</v>
      </c>
      <c r="G9" s="23">
        <f>List1!G9</f>
        <v>48.6</v>
      </c>
      <c r="H9" s="24">
        <f>List1!H9</f>
        <v>874.8</v>
      </c>
      <c r="I9" s="25">
        <f>List1!I9</f>
        <v>2645.55</v>
      </c>
    </row>
    <row r="10" spans="1:13" ht="15.75" thickBot="1">
      <c r="A10" s="37">
        <f>List1!A10</f>
        <v>8</v>
      </c>
      <c r="B10" s="38" t="str">
        <f>List1!B10</f>
        <v>Jan Smrčka</v>
      </c>
      <c r="C10" s="88">
        <f>List1!C10</f>
        <v>30.7</v>
      </c>
      <c r="D10" s="40">
        <f>List1!D10</f>
        <v>690.75</v>
      </c>
      <c r="E10" s="39">
        <f>List1!E10</f>
        <v>15</v>
      </c>
      <c r="F10" s="40">
        <f>List1!F10</f>
        <v>900</v>
      </c>
      <c r="G10" s="39">
        <f>List1!G10</f>
        <v>57.2</v>
      </c>
      <c r="H10" s="40">
        <f>List1!H10</f>
        <v>1029.6000000000001</v>
      </c>
      <c r="I10" s="41">
        <f>List1!I10</f>
        <v>2620.3500000000004</v>
      </c>
    </row>
    <row r="11" spans="1:13">
      <c r="A11" s="27">
        <f>List1!A11</f>
        <v>9</v>
      </c>
      <c r="B11" s="28" t="str">
        <f>List1!B11</f>
        <v>Filip Čech</v>
      </c>
      <c r="C11" s="89">
        <f>List1!C11</f>
        <v>34.6</v>
      </c>
      <c r="D11" s="30">
        <f>List1!D11</f>
        <v>778.5</v>
      </c>
      <c r="E11" s="31">
        <f>List1!E11</f>
        <v>13</v>
      </c>
      <c r="F11" s="30">
        <f>List1!F11</f>
        <v>780</v>
      </c>
      <c r="G11" s="29">
        <f>List1!G11</f>
        <v>50.4</v>
      </c>
      <c r="H11" s="30">
        <f>List1!H11</f>
        <v>907.2</v>
      </c>
      <c r="I11" s="32">
        <f>List1!I11</f>
        <v>2465.6999999999998</v>
      </c>
    </row>
    <row r="12" spans="1:13">
      <c r="A12" s="18">
        <f>List1!A12</f>
        <v>10</v>
      </c>
      <c r="B12" s="9" t="str">
        <f>List1!B12</f>
        <v>Pavel Moravec</v>
      </c>
      <c r="C12" s="90">
        <f>List1!C12</f>
        <v>26.2</v>
      </c>
      <c r="D12" s="11">
        <f>List1!D12</f>
        <v>589.5</v>
      </c>
      <c r="E12" s="14">
        <f>List1!E12</f>
        <v>12</v>
      </c>
      <c r="F12" s="11">
        <f>List1!F12</f>
        <v>720</v>
      </c>
      <c r="G12" s="10">
        <f>List1!G12</f>
        <v>51.5</v>
      </c>
      <c r="H12" s="11">
        <f>List1!H12</f>
        <v>927</v>
      </c>
      <c r="I12" s="16">
        <f>List1!I12</f>
        <v>2236.5</v>
      </c>
    </row>
    <row r="13" spans="1:13">
      <c r="A13" s="18">
        <f>List1!A13</f>
        <v>11</v>
      </c>
      <c r="B13" s="9" t="str">
        <f>List1!B13</f>
        <v>Aneta Loužecká</v>
      </c>
      <c r="C13" s="90">
        <f>List1!C13</f>
        <v>49.7</v>
      </c>
      <c r="D13" s="11">
        <f>List1!D13</f>
        <v>1118.2500000000002</v>
      </c>
      <c r="E13" s="14">
        <f>List1!E13</f>
        <v>6</v>
      </c>
      <c r="F13" s="11">
        <f>List1!F13</f>
        <v>360</v>
      </c>
      <c r="G13" s="10">
        <f>List1!G13</f>
        <v>12.6</v>
      </c>
      <c r="H13" s="11">
        <f>List1!H13</f>
        <v>226.8</v>
      </c>
      <c r="I13" s="16">
        <f>List1!I13</f>
        <v>1705.0500000000002</v>
      </c>
    </row>
    <row r="14" spans="1:13" ht="15.75" thickBot="1">
      <c r="A14" s="19">
        <f>List1!A14</f>
        <v>12</v>
      </c>
      <c r="B14" s="20" t="str">
        <f>List1!B14</f>
        <v>Radek Záveský</v>
      </c>
      <c r="C14" s="91">
        <f>List1!C14</f>
        <v>31.1</v>
      </c>
      <c r="D14" s="13">
        <f>List1!D14</f>
        <v>699.75000000000011</v>
      </c>
      <c r="E14" s="15">
        <f>List1!E14</f>
        <v>1</v>
      </c>
      <c r="F14" s="13">
        <f>List1!F14</f>
        <v>60</v>
      </c>
      <c r="G14" s="12">
        <f>List1!G14</f>
        <v>40.6</v>
      </c>
      <c r="H14" s="13">
        <f>List1!H14</f>
        <v>730.80000000000007</v>
      </c>
      <c r="I14" s="17">
        <f>List1!I14</f>
        <v>1490.5500000000002</v>
      </c>
    </row>
    <row r="16" spans="1:13" ht="15.75" thickBot="1"/>
    <row r="17" spans="1:14" ht="15.75" thickBot="1">
      <c r="A17" s="104" t="str">
        <f>List2!A1</f>
        <v>FINÁLE</v>
      </c>
      <c r="B17" s="102"/>
      <c r="C17" s="102">
        <f>List2!C1</f>
        <v>1</v>
      </c>
      <c r="D17" s="102">
        <f>List2!D1</f>
        <v>0</v>
      </c>
      <c r="E17" s="102">
        <f>List2!E1</f>
        <v>2</v>
      </c>
      <c r="F17" s="102">
        <f>List2!F1</f>
        <v>0</v>
      </c>
      <c r="G17" s="102">
        <f>List2!G1</f>
        <v>3</v>
      </c>
      <c r="H17" s="102">
        <f>List2!H1</f>
        <v>0</v>
      </c>
      <c r="I17" s="102">
        <f>List2!I1</f>
        <v>4</v>
      </c>
      <c r="J17" s="102">
        <f>List2!J1</f>
        <v>0</v>
      </c>
      <c r="K17" s="102">
        <f>List2!K1</f>
        <v>5</v>
      </c>
      <c r="L17" s="103">
        <f>List2!L1</f>
        <v>0</v>
      </c>
      <c r="M17" s="99"/>
    </row>
    <row r="18" spans="1:14" ht="15.75" thickBot="1">
      <c r="A18" s="65" t="str">
        <f>List2!A2</f>
        <v>Poř. č.</v>
      </c>
      <c r="B18" s="66" t="str">
        <f>List2!B2</f>
        <v>Jméno</v>
      </c>
      <c r="C18" s="66" t="str">
        <f>List2!C2</f>
        <v>Rychlost</v>
      </c>
      <c r="D18" s="67" t="str">
        <f>List2!D2</f>
        <v>Body</v>
      </c>
      <c r="E18" s="66" t="str">
        <f>List2!E2</f>
        <v>Vis na oblině</v>
      </c>
      <c r="F18" s="67" t="str">
        <f>List2!F2</f>
        <v>Body</v>
      </c>
      <c r="G18" s="66" t="str">
        <f>List2!G2</f>
        <v>Křivé shyby</v>
      </c>
      <c r="H18" s="67" t="str">
        <f>List2!H2</f>
        <v>Body</v>
      </c>
      <c r="I18" s="66" t="str">
        <f>List2!I2</f>
        <v>Malé lišty</v>
      </c>
      <c r="J18" s="67" t="str">
        <f>List2!J2</f>
        <v>Body</v>
      </c>
      <c r="K18" s="66" t="str">
        <f>List2!K2</f>
        <v>Panelák</v>
      </c>
      <c r="L18" s="74" t="str">
        <f>List2!L2</f>
        <v>Body</v>
      </c>
      <c r="M18" s="101"/>
    </row>
    <row r="19" spans="1:14">
      <c r="A19" s="105">
        <f>List2!A3</f>
        <v>1</v>
      </c>
      <c r="B19" s="106" t="str">
        <f>List2!B3</f>
        <v>Adam Ondra</v>
      </c>
      <c r="C19" s="107">
        <f>List2!C3</f>
        <v>8.8000000000000007</v>
      </c>
      <c r="D19" s="108">
        <f>List2!D3</f>
        <v>800</v>
      </c>
      <c r="E19" s="107">
        <f>List2!E3</f>
        <v>40.299999999999997</v>
      </c>
      <c r="F19" s="109">
        <f>List2!F3</f>
        <v>1099.090909090909</v>
      </c>
      <c r="G19" s="110">
        <f>List2!G3</f>
        <v>15</v>
      </c>
      <c r="H19" s="109">
        <f>List2!H3</f>
        <v>1038.4615384615383</v>
      </c>
      <c r="I19" s="110">
        <f>List2!I3</f>
        <v>105</v>
      </c>
      <c r="J19" s="109">
        <f>List2!J3</f>
        <v>1111.7647058823529</v>
      </c>
      <c r="K19" s="107">
        <f>List2!K3</f>
        <v>28.3</v>
      </c>
      <c r="L19" s="111">
        <f>List2!L3</f>
        <v>771.81818181818176</v>
      </c>
      <c r="M19" s="101"/>
    </row>
    <row r="20" spans="1:14">
      <c r="A20" s="18">
        <f>List2!A4</f>
        <v>2</v>
      </c>
      <c r="B20" s="7" t="str">
        <f>List2!B4</f>
        <v>Štěpán Stráník</v>
      </c>
      <c r="C20" s="59">
        <f>List2!C4</f>
        <v>9.3000000000000007</v>
      </c>
      <c r="D20" s="60">
        <f>List2!D4</f>
        <v>675</v>
      </c>
      <c r="E20" s="62">
        <f>List2!E4</f>
        <v>25</v>
      </c>
      <c r="F20" s="8">
        <f>List2!F4</f>
        <v>681.81818181818176</v>
      </c>
      <c r="G20" s="61">
        <f>List2!G4</f>
        <v>14</v>
      </c>
      <c r="H20" s="8">
        <f>List2!H4</f>
        <v>969.23076923076917</v>
      </c>
      <c r="I20" s="61">
        <f>List2!I4</f>
        <v>102</v>
      </c>
      <c r="J20" s="8">
        <f>List2!J4</f>
        <v>1080</v>
      </c>
      <c r="K20" s="59">
        <f>List2!K4</f>
        <v>33.299999999999997</v>
      </c>
      <c r="L20" s="75">
        <f>List2!L4</f>
        <v>908.18181818181813</v>
      </c>
      <c r="M20" s="101"/>
    </row>
    <row r="21" spans="1:14">
      <c r="A21" s="112">
        <f>List2!A5</f>
        <v>3</v>
      </c>
      <c r="B21" s="113" t="str">
        <f>List2!B5</f>
        <v>Michal Běhounek</v>
      </c>
      <c r="C21" s="114">
        <f>List2!C5</f>
        <v>9.1</v>
      </c>
      <c r="D21" s="115">
        <f>List2!D5</f>
        <v>725</v>
      </c>
      <c r="E21" s="114">
        <f>List2!E5</f>
        <v>23.9</v>
      </c>
      <c r="F21" s="116">
        <f>List2!F5</f>
        <v>651.81818181818187</v>
      </c>
      <c r="G21" s="117">
        <f>List2!G5</f>
        <v>10</v>
      </c>
      <c r="H21" s="116">
        <f>List2!H5</f>
        <v>692.30769230769238</v>
      </c>
      <c r="I21" s="117">
        <f>List2!I5</f>
        <v>56</v>
      </c>
      <c r="J21" s="116">
        <f>List2!J5</f>
        <v>592.94117647058818</v>
      </c>
      <c r="K21" s="114">
        <f>List2!K5</f>
        <v>30.3</v>
      </c>
      <c r="L21" s="118">
        <f>List2!L5</f>
        <v>826.36363636363637</v>
      </c>
      <c r="M21" s="101"/>
    </row>
    <row r="22" spans="1:14">
      <c r="A22" s="18">
        <f>List2!A6</f>
        <v>4</v>
      </c>
      <c r="B22" s="7" t="str">
        <f>List2!B6</f>
        <v>Lukáš Skála</v>
      </c>
      <c r="C22" s="59" t="str">
        <f>List2!C6</f>
        <v xml:space="preserve"> -</v>
      </c>
      <c r="D22" s="60">
        <f>List2!D6</f>
        <v>0</v>
      </c>
      <c r="E22" s="62">
        <f>List2!E6</f>
        <v>22.6</v>
      </c>
      <c r="F22" s="8">
        <f>List2!F6</f>
        <v>616.36363636363649</v>
      </c>
      <c r="G22" s="61">
        <f>List2!G6</f>
        <v>11</v>
      </c>
      <c r="H22" s="8">
        <f>List2!H6</f>
        <v>761.53846153846155</v>
      </c>
      <c r="I22" s="61">
        <f>List2!I6</f>
        <v>37</v>
      </c>
      <c r="J22" s="8">
        <f>List2!J6</f>
        <v>391.76470588235293</v>
      </c>
      <c r="K22" s="59">
        <f>List2!K6</f>
        <v>19.3</v>
      </c>
      <c r="L22" s="75">
        <f>List2!L6</f>
        <v>526.36363636363637</v>
      </c>
      <c r="M22" s="101"/>
    </row>
    <row r="23" spans="1:14">
      <c r="A23" s="112">
        <f>List2!A7</f>
        <v>5</v>
      </c>
      <c r="B23" s="113" t="str">
        <f>List2!B7</f>
        <v>Libor Břicháček</v>
      </c>
      <c r="C23" s="114">
        <f>List2!C7</f>
        <v>11</v>
      </c>
      <c r="D23" s="115">
        <f>List2!D7</f>
        <v>250</v>
      </c>
      <c r="E23" s="114">
        <f>List2!E7</f>
        <v>20.3</v>
      </c>
      <c r="F23" s="116">
        <f>List2!F7</f>
        <v>553.63636363636374</v>
      </c>
      <c r="G23" s="117">
        <f>List2!G7</f>
        <v>11</v>
      </c>
      <c r="H23" s="116">
        <f>List2!H7</f>
        <v>761.53846153846155</v>
      </c>
      <c r="I23" s="117">
        <f>List2!I7</f>
        <v>61</v>
      </c>
      <c r="J23" s="116">
        <f>List2!J7</f>
        <v>645.88235294117646</v>
      </c>
      <c r="K23" s="114">
        <f>List2!K7</f>
        <v>29.2</v>
      </c>
      <c r="L23" s="118">
        <f>List2!L7</f>
        <v>796.36363636363626</v>
      </c>
      <c r="M23" s="101"/>
    </row>
    <row r="24" spans="1:14">
      <c r="A24" s="18">
        <f>List2!A8</f>
        <v>6</v>
      </c>
      <c r="B24" s="7" t="str">
        <f>List2!B8</f>
        <v>Richard Pařil</v>
      </c>
      <c r="C24" s="59">
        <f>List2!C8</f>
        <v>9.5</v>
      </c>
      <c r="D24" s="60">
        <f>List2!D8</f>
        <v>625</v>
      </c>
      <c r="E24" s="62">
        <f>List2!E8</f>
        <v>23</v>
      </c>
      <c r="F24" s="8">
        <f>List2!F8</f>
        <v>627.27272727272737</v>
      </c>
      <c r="G24" s="61">
        <f>List2!G8</f>
        <v>11</v>
      </c>
      <c r="H24" s="8">
        <f>List2!H8</f>
        <v>761.53846153846155</v>
      </c>
      <c r="I24" s="61">
        <f>List2!I8</f>
        <v>34</v>
      </c>
      <c r="J24" s="8">
        <f>List2!J8</f>
        <v>360</v>
      </c>
      <c r="K24" s="59">
        <f>List2!K8</f>
        <v>25.3</v>
      </c>
      <c r="L24" s="75">
        <f>List2!L8</f>
        <v>690</v>
      </c>
      <c r="M24" s="101"/>
    </row>
    <row r="25" spans="1:14">
      <c r="A25" s="112">
        <f>List2!A9</f>
        <v>7</v>
      </c>
      <c r="B25" s="113" t="str">
        <f>List2!B9</f>
        <v>Martin Dvorský</v>
      </c>
      <c r="C25" s="114">
        <f>List2!C9</f>
        <v>11.5</v>
      </c>
      <c r="D25" s="115">
        <f>List2!D9</f>
        <v>125</v>
      </c>
      <c r="E25" s="114">
        <f>List2!E9</f>
        <v>12.5</v>
      </c>
      <c r="F25" s="116">
        <f>List2!F9</f>
        <v>340.90909090909088</v>
      </c>
      <c r="G25" s="117">
        <f>List2!G9</f>
        <v>9</v>
      </c>
      <c r="H25" s="116">
        <f>List2!H9</f>
        <v>623.07692307692309</v>
      </c>
      <c r="I25" s="117">
        <f>List2!I9</f>
        <v>32</v>
      </c>
      <c r="J25" s="116">
        <f>List2!J9</f>
        <v>338.8235294117647</v>
      </c>
      <c r="K25" s="114">
        <f>List2!K9</f>
        <v>19.5</v>
      </c>
      <c r="L25" s="118">
        <f>List2!L9</f>
        <v>531.81818181818187</v>
      </c>
      <c r="M25" s="101"/>
    </row>
    <row r="26" spans="1:14">
      <c r="A26" s="18">
        <f>List2!A10</f>
        <v>8</v>
      </c>
      <c r="B26" s="7" t="str">
        <f>List2!B10</f>
        <v>Břetislav Brodský</v>
      </c>
      <c r="C26" s="59">
        <f>List2!C10</f>
        <v>13.2</v>
      </c>
      <c r="D26" s="60">
        <f>List2!D10</f>
        <v>0</v>
      </c>
      <c r="E26" s="62">
        <f>List2!E10</f>
        <v>13</v>
      </c>
      <c r="F26" s="8">
        <f>List2!F10</f>
        <v>354.5454545454545</v>
      </c>
      <c r="G26" s="61">
        <f>List2!G10</f>
        <v>9</v>
      </c>
      <c r="H26" s="8">
        <f>List2!H10</f>
        <v>623.07692307692309</v>
      </c>
      <c r="I26" s="61">
        <f>List2!I10</f>
        <v>60</v>
      </c>
      <c r="J26" s="8">
        <f>List2!J10</f>
        <v>635.2941176470589</v>
      </c>
      <c r="K26" s="59">
        <f>List2!K10</f>
        <v>21.3</v>
      </c>
      <c r="L26" s="75">
        <f>List2!L10</f>
        <v>580.90909090909099</v>
      </c>
      <c r="M26" s="101"/>
    </row>
    <row r="27" spans="1:14">
      <c r="A27" s="112">
        <f>List2!A11</f>
        <v>9</v>
      </c>
      <c r="B27" s="113" t="str">
        <f>List2!B11</f>
        <v xml:space="preserve">Lukáš Bíba </v>
      </c>
      <c r="C27" s="114">
        <f>List2!C11</f>
        <v>18.5</v>
      </c>
      <c r="D27" s="115">
        <f>List2!D11</f>
        <v>0</v>
      </c>
      <c r="E27" s="114">
        <f>List2!E11</f>
        <v>4.3</v>
      </c>
      <c r="F27" s="116">
        <f>List2!F11</f>
        <v>117.27272727272728</v>
      </c>
      <c r="G27" s="117">
        <f>List2!G11</f>
        <v>8</v>
      </c>
      <c r="H27" s="116">
        <f>List2!H11</f>
        <v>553.84615384615392</v>
      </c>
      <c r="I27" s="117">
        <f>List2!I11</f>
        <v>34</v>
      </c>
      <c r="J27" s="116">
        <f>List2!J11</f>
        <v>360</v>
      </c>
      <c r="K27" s="114">
        <f>List2!K11</f>
        <v>3.5</v>
      </c>
      <c r="L27" s="118">
        <f>List2!L11</f>
        <v>95.454545454545453</v>
      </c>
      <c r="M27" s="101"/>
    </row>
    <row r="28" spans="1:14" ht="15.75" thickBot="1">
      <c r="A28" s="19">
        <f>List2!A12</f>
        <v>10</v>
      </c>
      <c r="B28" s="68" t="str">
        <f>List2!B12</f>
        <v>Jan Smrčka</v>
      </c>
      <c r="C28" s="69">
        <f>List2!C12</f>
        <v>21.1</v>
      </c>
      <c r="D28" s="70">
        <f>List2!D12</f>
        <v>0</v>
      </c>
      <c r="E28" s="71">
        <f>List2!E12</f>
        <v>6.7</v>
      </c>
      <c r="F28" s="72">
        <f>List2!F12</f>
        <v>182.72727272727272</v>
      </c>
      <c r="G28" s="73">
        <f>List2!G12</f>
        <v>4</v>
      </c>
      <c r="H28" s="72">
        <f>List2!H12</f>
        <v>276.92307692307696</v>
      </c>
      <c r="I28" s="73">
        <f>List2!I12</f>
        <v>26</v>
      </c>
      <c r="J28" s="72">
        <f>List2!J12</f>
        <v>275.29411764705884</v>
      </c>
      <c r="K28" s="69">
        <f>List2!K12</f>
        <v>13.6</v>
      </c>
      <c r="L28" s="76">
        <f>List2!L12</f>
        <v>370.90909090909088</v>
      </c>
      <c r="M28" s="100"/>
    </row>
    <row r="29" spans="1:14" ht="15.75" thickBot="1">
      <c r="A29" s="96"/>
      <c r="B29" s="97"/>
      <c r="C29" s="97"/>
      <c r="D29" s="97"/>
      <c r="E29" s="97"/>
      <c r="F29" s="97"/>
      <c r="G29" s="97"/>
      <c r="H29" s="97"/>
      <c r="I29" s="97"/>
      <c r="J29" s="97"/>
      <c r="K29" s="97"/>
      <c r="L29" s="97"/>
      <c r="M29" s="98"/>
    </row>
    <row r="30" spans="1:14" ht="15.75" thickBot="1">
      <c r="A30" s="104"/>
      <c r="B30" s="102"/>
      <c r="C30" s="102">
        <f>List2!M1</f>
        <v>6</v>
      </c>
      <c r="D30" s="102">
        <f>List2!N1</f>
        <v>0</v>
      </c>
      <c r="E30" s="102">
        <f>List2!O1</f>
        <v>7</v>
      </c>
      <c r="F30" s="102">
        <f>List2!P1</f>
        <v>0</v>
      </c>
      <c r="G30" s="102">
        <f>List2!Q1</f>
        <v>8</v>
      </c>
      <c r="H30" s="102">
        <f>List2!R1</f>
        <v>0</v>
      </c>
      <c r="I30" s="102">
        <f>List2!S1</f>
        <v>9</v>
      </c>
      <c r="J30" s="102">
        <f>List2!T1</f>
        <v>0</v>
      </c>
      <c r="K30" s="102">
        <f>List2!U1</f>
        <v>10</v>
      </c>
      <c r="L30" s="103">
        <f>List2!V1</f>
        <v>0</v>
      </c>
      <c r="M30" s="99" t="str">
        <f>List2!W2</f>
        <v>Celkem</v>
      </c>
      <c r="N30" s="47"/>
    </row>
    <row r="31" spans="1:14" ht="15.75" thickBot="1">
      <c r="A31" s="78" t="str">
        <f>A18</f>
        <v>Poř. č.</v>
      </c>
      <c r="B31" s="79" t="str">
        <f>B18</f>
        <v>Jméno</v>
      </c>
      <c r="C31" s="79" t="str">
        <f>List2!M2</f>
        <v>Bachar</v>
      </c>
      <c r="D31" s="80" t="str">
        <f>List2!N2</f>
        <v>Body</v>
      </c>
      <c r="E31" s="79" t="str">
        <f>List2!O2</f>
        <v>Stisky</v>
      </c>
      <c r="F31" s="80" t="str">
        <f>List2!P2</f>
        <v>Body</v>
      </c>
      <c r="G31" s="81" t="str">
        <f>List2!Q2</f>
        <v>Double dynamo</v>
      </c>
      <c r="H31" s="80" t="str">
        <f>List2!R2</f>
        <v>Body</v>
      </c>
      <c r="I31" s="81" t="str">
        <f>List2!S2</f>
        <v>Vis na malé</v>
      </c>
      <c r="J31" s="80" t="str">
        <f>List2!T2</f>
        <v>Body</v>
      </c>
      <c r="K31" s="81" t="str">
        <f>List2!U2</f>
        <v>Vytrvalost</v>
      </c>
      <c r="L31" s="82" t="str">
        <f>List2!V2</f>
        <v>Body</v>
      </c>
      <c r="M31" s="100"/>
    </row>
    <row r="32" spans="1:14">
      <c r="A32" s="119">
        <f t="shared" ref="A32:B32" si="0">A19</f>
        <v>1</v>
      </c>
      <c r="B32" s="120" t="str">
        <f t="shared" si="0"/>
        <v>Adam Ondra</v>
      </c>
      <c r="C32" s="121">
        <f>List2!M3</f>
        <v>14</v>
      </c>
      <c r="D32" s="122">
        <f>List2!N3</f>
        <v>741.17647058823525</v>
      </c>
      <c r="E32" s="121">
        <f>List2!O3</f>
        <v>32</v>
      </c>
      <c r="F32" s="123">
        <f>List2!P3</f>
        <v>960</v>
      </c>
      <c r="G32" s="124">
        <f>List2!Q3</f>
        <v>10</v>
      </c>
      <c r="H32" s="123">
        <f>List2!R3</f>
        <v>428.57142857142856</v>
      </c>
      <c r="I32" s="124">
        <f>List2!S3</f>
        <v>37.4</v>
      </c>
      <c r="J32" s="123">
        <f>List2!T3</f>
        <v>961.71428571428567</v>
      </c>
      <c r="K32" s="121">
        <f>List2!U3</f>
        <v>51</v>
      </c>
      <c r="L32" s="125">
        <f>List2!V3</f>
        <v>997.82608695652175</v>
      </c>
      <c r="M32" s="128">
        <f>List2!W3</f>
        <v>8910.4236070834522</v>
      </c>
    </row>
    <row r="33" spans="1:14">
      <c r="A33" s="18">
        <f t="shared" ref="A33:B33" si="1">A20</f>
        <v>2</v>
      </c>
      <c r="B33" s="58" t="str">
        <f t="shared" si="1"/>
        <v>Štěpán Stráník</v>
      </c>
      <c r="C33" s="59">
        <f>List2!M4</f>
        <v>12</v>
      </c>
      <c r="D33" s="60">
        <f>List2!N4</f>
        <v>635.2941176470589</v>
      </c>
      <c r="E33" s="62">
        <f>List2!O4</f>
        <v>26</v>
      </c>
      <c r="F33" s="8">
        <f>List2!P4</f>
        <v>780</v>
      </c>
      <c r="G33" s="61">
        <f>List2!Q4</f>
        <v>24</v>
      </c>
      <c r="H33" s="8">
        <f>List2!R4</f>
        <v>1028.5714285714284</v>
      </c>
      <c r="I33" s="61">
        <f>List2!S4</f>
        <v>37.200000000000003</v>
      </c>
      <c r="J33" s="8">
        <f>List2!T4</f>
        <v>956.57142857142867</v>
      </c>
      <c r="K33" s="59">
        <f>List2!U4</f>
        <v>35</v>
      </c>
      <c r="L33" s="75">
        <f>List2!V4</f>
        <v>684.78260869565224</v>
      </c>
      <c r="M33" s="16">
        <f>List2!W4</f>
        <v>8399.4503527163361</v>
      </c>
    </row>
    <row r="34" spans="1:14">
      <c r="A34" s="112">
        <f t="shared" ref="A34:B34" si="2">A21</f>
        <v>3</v>
      </c>
      <c r="B34" s="126" t="str">
        <f t="shared" si="2"/>
        <v>Michal Běhounek</v>
      </c>
      <c r="C34" s="114">
        <f>List2!M5</f>
        <v>11</v>
      </c>
      <c r="D34" s="115">
        <f>List2!N5</f>
        <v>582.35294117647061</v>
      </c>
      <c r="E34" s="114">
        <f>List2!O5</f>
        <v>16</v>
      </c>
      <c r="F34" s="116">
        <f>List2!P5</f>
        <v>480</v>
      </c>
      <c r="G34" s="117">
        <f>List2!Q5</f>
        <v>10</v>
      </c>
      <c r="H34" s="116">
        <f>List2!R5</f>
        <v>428.57142857142856</v>
      </c>
      <c r="I34" s="117">
        <f>List2!S5</f>
        <v>26.9</v>
      </c>
      <c r="J34" s="116">
        <f>List2!T5</f>
        <v>691.71428571428567</v>
      </c>
      <c r="K34" s="114">
        <f>List2!U5</f>
        <v>25</v>
      </c>
      <c r="L34" s="118">
        <f>List2!V5</f>
        <v>489.13043478260869</v>
      </c>
      <c r="M34" s="129">
        <f>List2!W5</f>
        <v>6160.1997772048926</v>
      </c>
    </row>
    <row r="35" spans="1:14">
      <c r="A35" s="18">
        <f t="shared" ref="A35:B35" si="3">A22</f>
        <v>4</v>
      </c>
      <c r="B35" s="58" t="str">
        <f t="shared" si="3"/>
        <v>Lukáš Skála</v>
      </c>
      <c r="C35" s="59">
        <f>List2!M6</f>
        <v>11</v>
      </c>
      <c r="D35" s="60">
        <f>List2!N6</f>
        <v>582.35294117647061</v>
      </c>
      <c r="E35" s="62">
        <f>List2!O6</f>
        <v>16</v>
      </c>
      <c r="F35" s="8">
        <f>List2!P6</f>
        <v>480</v>
      </c>
      <c r="G35" s="61">
        <f>List2!Q6</f>
        <v>18</v>
      </c>
      <c r="H35" s="8">
        <f>List2!R6</f>
        <v>771.42857142857133</v>
      </c>
      <c r="I35" s="61">
        <f>List2!S6</f>
        <v>25.1</v>
      </c>
      <c r="J35" s="8">
        <f>List2!T6</f>
        <v>645.42857142857144</v>
      </c>
      <c r="K35" s="59">
        <f>List2!U6</f>
        <v>27</v>
      </c>
      <c r="L35" s="75">
        <f>List2!V6</f>
        <v>528.26086956521749</v>
      </c>
      <c r="M35" s="16">
        <f>List2!W6</f>
        <v>5303.5013937469175</v>
      </c>
    </row>
    <row r="36" spans="1:14">
      <c r="A36" s="112">
        <f t="shared" ref="A36:B36" si="4">A23</f>
        <v>5</v>
      </c>
      <c r="B36" s="126" t="str">
        <f t="shared" si="4"/>
        <v>Libor Břicháček</v>
      </c>
      <c r="C36" s="114">
        <f>List2!M7</f>
        <v>10</v>
      </c>
      <c r="D36" s="115">
        <f>List2!N7</f>
        <v>529.41176470588232</v>
      </c>
      <c r="E36" s="114">
        <f>List2!O7</f>
        <v>3</v>
      </c>
      <c r="F36" s="116">
        <f>List2!P7</f>
        <v>90</v>
      </c>
      <c r="G36" s="117">
        <f>List2!Q7</f>
        <v>16</v>
      </c>
      <c r="H36" s="116">
        <f>List2!R7</f>
        <v>685.71428571428567</v>
      </c>
      <c r="I36" s="117">
        <f>List2!S7</f>
        <v>19.3</v>
      </c>
      <c r="J36" s="116">
        <f>List2!T7</f>
        <v>496.28571428571433</v>
      </c>
      <c r="K36" s="114">
        <f>List2!U7</f>
        <v>23</v>
      </c>
      <c r="L36" s="118">
        <f>List2!V7</f>
        <v>450</v>
      </c>
      <c r="M36" s="129">
        <f>List2!W7</f>
        <v>5258.8325791855214</v>
      </c>
    </row>
    <row r="37" spans="1:14">
      <c r="A37" s="18">
        <f t="shared" ref="A37:B37" si="5">A24</f>
        <v>6</v>
      </c>
      <c r="B37" s="58" t="str">
        <f t="shared" si="5"/>
        <v>Richard Pařil</v>
      </c>
      <c r="C37" s="59">
        <f>List2!M8</f>
        <v>6</v>
      </c>
      <c r="D37" s="60">
        <f>List2!N8</f>
        <v>317.64705882352945</v>
      </c>
      <c r="E37" s="62">
        <f>List2!O8</f>
        <v>14</v>
      </c>
      <c r="F37" s="8">
        <f>List2!P8</f>
        <v>420</v>
      </c>
      <c r="G37" s="61">
        <f>List2!Q8</f>
        <v>12</v>
      </c>
      <c r="H37" s="8">
        <f>List2!R8</f>
        <v>514.28571428571422</v>
      </c>
      <c r="I37" s="61">
        <f>List2!S8</f>
        <v>17.5</v>
      </c>
      <c r="J37" s="8">
        <f>List2!T8</f>
        <v>450</v>
      </c>
      <c r="K37" s="59">
        <f>List2!U8</f>
        <v>19</v>
      </c>
      <c r="L37" s="75">
        <f>List2!V8</f>
        <v>371.73913043478262</v>
      </c>
      <c r="M37" s="16">
        <f>List2!W8</f>
        <v>5137.4830923552154</v>
      </c>
    </row>
    <row r="38" spans="1:14">
      <c r="A38" s="112">
        <f t="shared" ref="A38:B38" si="6">A25</f>
        <v>7</v>
      </c>
      <c r="B38" s="126" t="str">
        <f t="shared" si="6"/>
        <v>Martin Dvorský</v>
      </c>
      <c r="C38" s="114">
        <f>List2!M9</f>
        <v>8</v>
      </c>
      <c r="D38" s="115">
        <f>List2!N9</f>
        <v>423.52941176470586</v>
      </c>
      <c r="E38" s="114">
        <f>List2!O9</f>
        <v>14</v>
      </c>
      <c r="F38" s="116">
        <f>List2!P9</f>
        <v>420</v>
      </c>
      <c r="G38" s="117">
        <f>List2!Q9</f>
        <v>10</v>
      </c>
      <c r="H38" s="116">
        <f>List2!R9</f>
        <v>428.57142857142856</v>
      </c>
      <c r="I38" s="117">
        <f>List2!S9</f>
        <v>26.1</v>
      </c>
      <c r="J38" s="116">
        <f>List2!T9</f>
        <v>671.14285714285722</v>
      </c>
      <c r="K38" s="114">
        <f>List2!U9</f>
        <v>17</v>
      </c>
      <c r="L38" s="118">
        <f>List2!V9</f>
        <v>332.60869565217388</v>
      </c>
      <c r="M38" s="129">
        <f>List2!W9</f>
        <v>4235.4801183471254</v>
      </c>
    </row>
    <row r="39" spans="1:14">
      <c r="A39" s="18">
        <f t="shared" ref="A39:B39" si="7">A26</f>
        <v>8</v>
      </c>
      <c r="B39" s="58" t="str">
        <f t="shared" si="7"/>
        <v>Břetislav Brodský</v>
      </c>
      <c r="C39" s="59">
        <f>List2!M10</f>
        <v>10</v>
      </c>
      <c r="D39" s="60">
        <f>List2!N10</f>
        <v>529.41176470588232</v>
      </c>
      <c r="E39" s="62">
        <f>List2!O10</f>
        <v>8</v>
      </c>
      <c r="F39" s="8">
        <f>List2!P10</f>
        <v>240</v>
      </c>
      <c r="G39" s="61">
        <f>List2!Q10</f>
        <v>11</v>
      </c>
      <c r="H39" s="8">
        <f>List2!R10</f>
        <v>471.42857142857144</v>
      </c>
      <c r="I39" s="61">
        <f>List2!S10</f>
        <v>8.5</v>
      </c>
      <c r="J39" s="8">
        <f>List2!T10</f>
        <v>218.57142857142856</v>
      </c>
      <c r="K39" s="59">
        <f>List2!U10</f>
        <v>18</v>
      </c>
      <c r="L39" s="75">
        <f>List2!V10</f>
        <v>352.17391304347825</v>
      </c>
      <c r="M39" s="16">
        <f>List2!W10</f>
        <v>4005.4112639278883</v>
      </c>
      <c r="N39" s="3"/>
    </row>
    <row r="40" spans="1:14">
      <c r="A40" s="112">
        <f t="shared" ref="A40:B40" si="8">A27</f>
        <v>9</v>
      </c>
      <c r="B40" s="126" t="str">
        <f t="shared" si="8"/>
        <v xml:space="preserve">Lukáš Bíba </v>
      </c>
      <c r="C40" s="114">
        <f>List2!M11</f>
        <v>6</v>
      </c>
      <c r="D40" s="114">
        <f>List2!N11</f>
        <v>317.64705882352945</v>
      </c>
      <c r="E40" s="114">
        <f>List2!O11</f>
        <v>7</v>
      </c>
      <c r="F40" s="114">
        <f>List2!P11</f>
        <v>210</v>
      </c>
      <c r="G40" s="114">
        <f>List2!Q11</f>
        <v>11</v>
      </c>
      <c r="H40" s="114">
        <f>List2!R11</f>
        <v>471.42857142857144</v>
      </c>
      <c r="I40" s="114">
        <f>List2!S11</f>
        <v>22.1</v>
      </c>
      <c r="J40" s="114">
        <f>List2!T11</f>
        <v>568.28571428571433</v>
      </c>
      <c r="K40" s="114">
        <f>List2!U11</f>
        <v>15</v>
      </c>
      <c r="L40" s="127">
        <f>List2!V11</f>
        <v>293.47826086956525</v>
      </c>
      <c r="M40" s="129">
        <f>List2!W11</f>
        <v>2987.4130319808073</v>
      </c>
      <c r="N40" s="2"/>
    </row>
    <row r="41" spans="1:14" ht="15.75" thickBot="1">
      <c r="A41" s="19">
        <f t="shared" ref="A41:B41" si="9">A28</f>
        <v>10</v>
      </c>
      <c r="B41" s="77" t="str">
        <f t="shared" si="9"/>
        <v>Jan Smrčka</v>
      </c>
      <c r="C41" s="69">
        <f>List2!M12</f>
        <v>4</v>
      </c>
      <c r="D41" s="69">
        <f>List2!N12</f>
        <v>211.76470588235293</v>
      </c>
      <c r="E41" s="69">
        <f>List2!O12</f>
        <v>3</v>
      </c>
      <c r="F41" s="69">
        <f>List2!P12</f>
        <v>90</v>
      </c>
      <c r="G41" s="69">
        <f>List2!Q12</f>
        <v>9</v>
      </c>
      <c r="H41" s="69">
        <f>List2!R12</f>
        <v>385.71428571428567</v>
      </c>
      <c r="I41" s="69" t="str">
        <f>List2!S12</f>
        <v>-</v>
      </c>
      <c r="J41" s="69">
        <f>List2!T12</f>
        <v>0</v>
      </c>
      <c r="K41" s="69">
        <f>List2!U12</f>
        <v>18</v>
      </c>
      <c r="L41" s="83">
        <f>List2!V12</f>
        <v>352.17391304347825</v>
      </c>
      <c r="M41" s="17">
        <f>List2!W12</f>
        <v>2145.5064628466162</v>
      </c>
    </row>
  </sheetData>
  <mergeCells count="19">
    <mergeCell ref="A1:B1"/>
    <mergeCell ref="C1:D1"/>
    <mergeCell ref="E1:F1"/>
    <mergeCell ref="G1:H1"/>
    <mergeCell ref="A17:B17"/>
    <mergeCell ref="C17:D17"/>
    <mergeCell ref="E17:F17"/>
    <mergeCell ref="G17:H17"/>
    <mergeCell ref="A29:M29"/>
    <mergeCell ref="M30:M31"/>
    <mergeCell ref="I17:J17"/>
    <mergeCell ref="K17:L17"/>
    <mergeCell ref="A30:B30"/>
    <mergeCell ref="C30:D30"/>
    <mergeCell ref="E30:F30"/>
    <mergeCell ref="G30:H30"/>
    <mergeCell ref="I30:J30"/>
    <mergeCell ref="K30:L30"/>
    <mergeCell ref="M17:M28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SKS</dc:creator>
  <cp:lastModifiedBy>Karina</cp:lastModifiedBy>
  <dcterms:created xsi:type="dcterms:W3CDTF">2017-01-13T15:39:52Z</dcterms:created>
  <dcterms:modified xsi:type="dcterms:W3CDTF">2017-01-20T13:05:22Z</dcterms:modified>
</cp:coreProperties>
</file>